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DieseArbeitsmappe" defaultThemeVersion="166925"/>
  <mc:AlternateContent xmlns:mc="http://schemas.openxmlformats.org/markup-compatibility/2006">
    <mc:Choice Requires="x15">
      <x15ac:absPath xmlns:x15ac="http://schemas.microsoft.com/office/spreadsheetml/2010/11/ac" url="C:\Users\schoettler\sciebo\DH-NRW Geschäftsstellenablage\7 Monitoring\monitoring_2022-2\dokumente_webseite\"/>
    </mc:Choice>
  </mc:AlternateContent>
  <xr:revisionPtr revIDLastSave="0" documentId="13_ncr:1_{7AD1DBB2-7693-4017-86D1-15C3EC1747B2}" xr6:coauthVersionLast="36" xr6:coauthVersionMax="36" xr10:uidLastSave="{00000000-0000-0000-0000-000000000000}"/>
  <bookViews>
    <workbookView xWindow="0" yWindow="0" windowWidth="20268" windowHeight="8352" xr2:uid="{8A15A3E2-B581-42DC-9135-D7CE89592BBC}"/>
  </bookViews>
  <sheets>
    <sheet name="Fragen_Konsortialprojekte" sheetId="2" r:id="rId1"/>
    <sheet name="Listen" sheetId="1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9" i="2" l="1"/>
  <c r="B118" i="2"/>
  <c r="B117" i="2"/>
  <c r="B116" i="2"/>
  <c r="B110" i="2"/>
  <c r="B111" i="2"/>
  <c r="B103" i="2"/>
  <c r="B104" i="2"/>
  <c r="B101" i="2"/>
  <c r="B100" i="2"/>
  <c r="B76" i="2"/>
  <c r="B59" i="2" l="1"/>
  <c r="B49" i="2" l="1"/>
  <c r="B47" i="2" l="1"/>
  <c r="B46" i="2"/>
  <c r="B48" i="2"/>
  <c r="B44" i="2"/>
  <c r="B42" i="2"/>
  <c r="B41" i="2"/>
  <c r="B39" i="2"/>
  <c r="B105" i="2" l="1"/>
  <c r="B102" i="2"/>
  <c r="B99" i="2"/>
  <c r="B98" i="2"/>
  <c r="B97" i="2"/>
  <c r="B35" i="2"/>
  <c r="B34" i="2"/>
  <c r="B32" i="2"/>
  <c r="B28" i="2"/>
  <c r="B27" i="2"/>
  <c r="B17" i="2"/>
  <c r="B16" i="2"/>
  <c r="B15" i="2"/>
  <c r="B14" i="2"/>
  <c r="B13" i="2"/>
  <c r="B19" i="2"/>
  <c r="D123" i="2" l="1"/>
  <c r="B149" i="2" l="1"/>
  <c r="B109" i="2"/>
  <c r="B33" i="2"/>
  <c r="B150" i="2" l="1"/>
  <c r="B144" i="2"/>
  <c r="B95" i="2"/>
  <c r="D32" i="2" l="1"/>
  <c r="B152" i="2" l="1"/>
  <c r="B145" i="2"/>
  <c r="B146" i="2"/>
  <c r="B148" i="2"/>
  <c r="B120" i="2"/>
  <c r="B115" i="2"/>
  <c r="B114" i="2"/>
  <c r="B113" i="2"/>
  <c r="B112" i="2"/>
  <c r="B108" i="2"/>
  <c r="B124" i="2" l="1"/>
  <c r="B40" i="2"/>
  <c r="D56" i="2" l="1"/>
  <c r="D55" i="2"/>
  <c r="D54" i="2" l="1"/>
  <c r="B45" i="2"/>
  <c r="B43" i="2"/>
  <c r="B122" i="2" l="1"/>
  <c r="D74" i="2" l="1"/>
  <c r="D57" i="2"/>
  <c r="D126" i="2"/>
  <c r="B127" i="2"/>
  <c r="B128" i="2"/>
  <c r="B125" i="2"/>
  <c r="B107" i="2"/>
  <c r="B96" i="2"/>
  <c r="B136" i="2"/>
  <c r="B134" i="2"/>
  <c r="B133" i="2"/>
  <c r="B142" i="2"/>
  <c r="B141" i="2"/>
  <c r="B38" i="2"/>
  <c r="B37" i="2"/>
  <c r="B36" i="2"/>
</calcChain>
</file>

<file path=xl/sharedStrings.xml><?xml version="1.0" encoding="utf-8"?>
<sst xmlns="http://schemas.openxmlformats.org/spreadsheetml/2006/main" count="432" uniqueCount="388">
  <si>
    <t>Allgemeine Angaben zum Zuweisungsempfänger/Projekt</t>
  </si>
  <si>
    <t>Titel des Projekts</t>
  </si>
  <si>
    <t>Anmerkungen</t>
  </si>
  <si>
    <t>Finanzstand</t>
  </si>
  <si>
    <t>Personalstand</t>
  </si>
  <si>
    <t>1.</t>
  </si>
  <si>
    <t>1.1</t>
  </si>
  <si>
    <t>1.2</t>
  </si>
  <si>
    <t>1.3</t>
  </si>
  <si>
    <t>1.4</t>
  </si>
  <si>
    <t>1.5</t>
  </si>
  <si>
    <t>1.6</t>
  </si>
  <si>
    <t>1.7</t>
  </si>
  <si>
    <t>1.8</t>
  </si>
  <si>
    <t>1.9</t>
  </si>
  <si>
    <t>1.10</t>
  </si>
  <si>
    <t>2.</t>
  </si>
  <si>
    <t>2.1</t>
  </si>
  <si>
    <t>2.2</t>
  </si>
  <si>
    <t>2.3</t>
  </si>
  <si>
    <t>Darf die Projektleitung im Rahmen der Online-Auftritte namentlich genannt werden?</t>
  </si>
  <si>
    <t>1.11</t>
  </si>
  <si>
    <t>1.12</t>
  </si>
  <si>
    <t>3.</t>
  </si>
  <si>
    <t>Zugewiesene Mittel insgesamt</t>
  </si>
  <si>
    <t>3.1</t>
  </si>
  <si>
    <t>3.2</t>
  </si>
  <si>
    <t>Wie viel Prozent der zugewiesenen Mittel aus vorangegangenen Haushaltsjahren sind bisher nicht verausgabt worden?</t>
  </si>
  <si>
    <t>3.3</t>
  </si>
  <si>
    <t>3.4</t>
  </si>
  <si>
    <t>3.5</t>
  </si>
  <si>
    <t>3.6</t>
  </si>
  <si>
    <t>Bei der Auswertung bzw. für die Festlegung der Intervalle muss jeweils berücksichtigt werden, dass das Monitoring halbjährlich erfolgt.</t>
  </si>
  <si>
    <t>3.7</t>
  </si>
  <si>
    <t>Berechnung anhand der Antworten aus 3.6 und 3.7</t>
  </si>
  <si>
    <t>3.8</t>
  </si>
  <si>
    <t>Gibt es Fälle, bei denen die Stellenbesetzungen nicht für die komplette Projektdauer geplant sind, sondern erst später eingestellt werden soll oder die Stellen vor Projektende enden? Dann müsste man das bei den Fragen berücksichtigen, weil das ansonsten die Auswertung verzerrt.</t>
  </si>
  <si>
    <t>Einige Antworten der Fragen in dieser Gruppen könnten schon bei der Gesamtdatei eingepflegt werden und müssten nicht jedes Mal neu abgefragt werden.</t>
  </si>
  <si>
    <t>Die Antworten auf die Fragen 1.1 und 1.2 werden sich vermutlich nicht ändern, aber wir benötigen diese, um die Antwortdateien zuzuordnen.</t>
  </si>
  <si>
    <t>Die Antworten auf die Fragen 1.10 bis 1.12 könnte man zwar den Anträgen entnehmen. Aber da die Antworten Referenzpunkte für die Fragengruppe 4 sind, sollten sie hier auftauchen.</t>
  </si>
  <si>
    <t>Projektumsetzungsstand</t>
  </si>
  <si>
    <t>4.</t>
  </si>
  <si>
    <t>4.1</t>
  </si>
  <si>
    <t>4.2</t>
  </si>
  <si>
    <t>4.3</t>
  </si>
  <si>
    <t>Wurde im Projektantrag eine konkrete Meilensteinplanung definiert?</t>
  </si>
  <si>
    <t>4.4</t>
  </si>
  <si>
    <t>4.5</t>
  </si>
  <si>
    <t>4.6</t>
  </si>
  <si>
    <t>Intervalle für Auswertung und Ampel festlegen</t>
  </si>
  <si>
    <t>4.7</t>
  </si>
  <si>
    <t>4.8</t>
  </si>
  <si>
    <t>Um wie viele Meilensteine ist das Projekt im Verzug? (prozentual)</t>
  </si>
  <si>
    <t>4.9</t>
  </si>
  <si>
    <t>4.10</t>
  </si>
  <si>
    <t>Sachmittel und externe Dienstleistungen</t>
  </si>
  <si>
    <t>5.</t>
  </si>
  <si>
    <t>5.1</t>
  </si>
  <si>
    <t>5.2</t>
  </si>
  <si>
    <t>5.3</t>
  </si>
  <si>
    <t>5.4</t>
  </si>
  <si>
    <t>Vorarbeiten und Kooperationen</t>
  </si>
  <si>
    <t>6.</t>
  </si>
  <si>
    <t>Baut das Vorhaben auf einem (ggf. von der DH.NRW geförderten) Vorprojekt, Konzept, proof of concept oder einer Maßnahme (im Folgenden „Vorläufervorhaben“) auf?</t>
  </si>
  <si>
    <t>6.1</t>
  </si>
  <si>
    <t>6.2</t>
  </si>
  <si>
    <t>6.3</t>
  </si>
  <si>
    <t>6.4</t>
  </si>
  <si>
    <t>6.5</t>
  </si>
  <si>
    <t>6.6</t>
  </si>
  <si>
    <t>7.</t>
  </si>
  <si>
    <t>Kommunikation</t>
  </si>
  <si>
    <t>4.11</t>
  </si>
  <si>
    <t>Sind insgesamt Abweichungen vom Zeitplan durch einen verzögerten Projektbeginn und/oder Verzögerungen in der Projektdurchführung erkennbar?</t>
  </si>
  <si>
    <t>nachträgliche Kategorisierung der Antworten</t>
  </si>
  <si>
    <t>4.12</t>
  </si>
  <si>
    <t>Berechnung aus den Antworten von 4.9 und 4.10</t>
  </si>
  <si>
    <t>Die Frage dient der Differenzierung zwischen verspätetem Projektbeginn und Verzögerungen in der Projektdurchführung. Die Fragen ab Frage 4.7 beziehen sich allgemein auf Projektverzögerungen.</t>
  </si>
  <si>
    <t>Welche weiteren Informationen oder auch Unterstützungsmaßnahmen (seitens der DH.NRW-Geschäftsstelle bzw. anderer DH.NRW-Projekte) wünschen Sie sich?</t>
  </si>
  <si>
    <t>2.4</t>
  </si>
  <si>
    <t>7.1</t>
  </si>
  <si>
    <t>7.2</t>
  </si>
  <si>
    <t>5.5</t>
  </si>
  <si>
    <t>2.5</t>
  </si>
  <si>
    <t>4.13</t>
  </si>
  <si>
    <t>Auswertungshinweise</t>
  </si>
  <si>
    <t>Berechnung anhand der Antworten aus 2.2 und 2.3 ((Anzahl der besetzten Stellen * 100)/Anzahl der beantragten Stellen)</t>
  </si>
  <si>
    <t>2.6</t>
  </si>
  <si>
    <t>Stichtag 31.12.2021, sonst lassen sich die Angaben der verschiedenen Projekte nicht miteinander vergleichen</t>
  </si>
  <si>
    <t>Ist in Ihrem Antrag ein konkreter Projektbeginn definiert?</t>
  </si>
  <si>
    <t>in Gesamtauswertung Berechnung des Mittelwerts und der Standardabweichung</t>
  </si>
  <si>
    <t>Berechnung anhand der Antworten aus 3.1 und 3.2; in Gesamtauswertung Berechnung der Prozentwerte auf Basis der Gesamtsummen (beantragt und verausgabt) aus allen Projekten</t>
  </si>
  <si>
    <t>Berechnung anhand der Antworten aus 3.3 und 3.4; in Gesamtauswertung Berechnung der Prozentwerte auf Basis der Gesamtsummen (beantragt und verausgabt) aus allen Projekten</t>
  </si>
  <si>
    <t>Antworten werden nachträglich kategorisiert</t>
  </si>
  <si>
    <t>zusammen mit den Antworten zu Frage 4.3 kann hieraus die zusätzliche Verzögerung in der Projektdurchführung berechnet werden</t>
  </si>
  <si>
    <t>Um wieviele Monate ist das Projekt in Verzug gemäß Meilensteinplanung? (prozentual)</t>
  </si>
  <si>
    <t>prozentuale Auswertung über alle Projekte hinweg</t>
  </si>
  <si>
    <t>PA: Intervalle für Auswertung festlegen</t>
  </si>
  <si>
    <t>Intervalle für Auswertung (Ampel) festlegen, z.b. alle zwischen 20 und 30% Abweichung</t>
  </si>
  <si>
    <t>PA: Intervalle für Auswertung festlegen!</t>
  </si>
  <si>
    <t>Hat sich die Zusammensetzung des Konsortiums gegenüber dem Antrag verändert?</t>
  </si>
  <si>
    <t>Die Konsortialmitglieder werden aus den Anträgen in die Gesamtdatei übertragen. Für die Auswertung ist diese Information irrelevant.</t>
  </si>
  <si>
    <t>nachträgliche Kategorisierung</t>
  </si>
  <si>
    <t>6.7</t>
  </si>
  <si>
    <t>E-Personalakte.nrw</t>
  </si>
  <si>
    <t>FDMScouts.nrw</t>
  </si>
  <si>
    <t>Kompetenzzentrum E-Akte.nrw</t>
  </si>
  <si>
    <t>HD@DH.nrw</t>
  </si>
  <si>
    <t>E-Studierendenakte.nrw</t>
  </si>
  <si>
    <t>moodle.nrw</t>
  </si>
  <si>
    <t>E-Drittmittelakte.nrw</t>
  </si>
  <si>
    <t>IT-Sourcing der Kunst- und Musikhochschulen</t>
  </si>
  <si>
    <t>Bergische Universität Wuppertal</t>
  </si>
  <si>
    <t>Fachhochschule Dortmund</t>
  </si>
  <si>
    <t>Fachhochschule Münster</t>
  </si>
  <si>
    <t>Hochschule Bochum</t>
  </si>
  <si>
    <t>Hochschule Bonn-Rhein-Sieg</t>
  </si>
  <si>
    <t>Hochschule Rhein-Waal</t>
  </si>
  <si>
    <t>Rheinische Friedrich-Wilhelms-Universität Bonn</t>
  </si>
  <si>
    <t>Ruhr-Universität Bochum</t>
  </si>
  <si>
    <t>RWTH Aachen</t>
  </si>
  <si>
    <t>Technische Hochschule Köln</t>
  </si>
  <si>
    <t>Technische Hochschule Ostwestfalen-Lippe</t>
  </si>
  <si>
    <t>Universität Bielefeld</t>
  </si>
  <si>
    <t>Universität Siegen</t>
  </si>
  <si>
    <t>Universität zu Köln</t>
  </si>
  <si>
    <t>Westfälische Wilhelms-Universität Münster</t>
  </si>
  <si>
    <t>Folkwang Universität der Künste</t>
  </si>
  <si>
    <t>Hochschule für Musik Detmold</t>
  </si>
  <si>
    <t>Hochschule für Musik und Tanz Köln</t>
  </si>
  <si>
    <t>Kunstakademie Düsseldorf</t>
  </si>
  <si>
    <t>Kunstakademie Münster</t>
  </si>
  <si>
    <t>Kunsthochschule für Medien Köln</t>
  </si>
  <si>
    <t>Robert-Schumann-Hochschule Düsseldorf</t>
  </si>
  <si>
    <t>Deutsche Sporthochschule Köln</t>
  </si>
  <si>
    <t>Fachhochschule Aachen</t>
  </si>
  <si>
    <t>Fachhochschule Bielefeld</t>
  </si>
  <si>
    <t>Fachhochschule Südwestfalen</t>
  </si>
  <si>
    <t>FernUniversität in Hagen</t>
  </si>
  <si>
    <t>Heinrich-Heine-Universität Düsseldorf</t>
  </si>
  <si>
    <t>Hochschule Düsseldorf</t>
  </si>
  <si>
    <t>Hochschule für Gesundheit Bochum</t>
  </si>
  <si>
    <t>Hochschule Hamm-Lippstadt</t>
  </si>
  <si>
    <t>Hochschule Niederrhein</t>
  </si>
  <si>
    <t>Hochschule Ruhr West</t>
  </si>
  <si>
    <t>Technische Universität Dortmund</t>
  </si>
  <si>
    <t>Universität Duisburg-Essen</t>
  </si>
  <si>
    <t>Universität Paderborn</t>
  </si>
  <si>
    <t>Westfälische Hochschule Gelsenkirchen</t>
  </si>
  <si>
    <t>Durchführungszeitraum nachträglich anfragen</t>
  </si>
  <si>
    <r>
      <t xml:space="preserve">Sind im Projekt Stellen vorgesehen? (Zu "Stellen" werden hier und im Folgenden </t>
    </r>
    <r>
      <rPr>
        <u/>
        <sz val="11"/>
        <color theme="1"/>
        <rFont val="Calibri"/>
        <family val="2"/>
        <scheme val="minor"/>
      </rPr>
      <t>keine</t>
    </r>
    <r>
      <rPr>
        <sz val="11"/>
        <color theme="1"/>
        <rFont val="Calibri"/>
        <family val="2"/>
        <scheme val="minor"/>
      </rPr>
      <t xml:space="preserve"> Hilfskräfte gezählt.)</t>
    </r>
  </si>
  <si>
    <t>ggf. Ausfüllhilfe zu Vollzeitäquivalenten</t>
  </si>
  <si>
    <t>Bei den Anträgen ohne konkreten Projektbeginn wird das Inkrafttreten der VzD als Projektbeginn festgelegt.</t>
  </si>
  <si>
    <t>Beispiele für Markierung des Projektbeginns als Ausfüllhilfe</t>
  </si>
  <si>
    <t>Hochschulen</t>
  </si>
  <si>
    <t>Projekte</t>
  </si>
  <si>
    <t>• Newsletter der Geschäftsstelle</t>
  </si>
  <si>
    <t xml:space="preserve">• Webseite der Geschäftsstelle </t>
  </si>
  <si>
    <t>Antragsteller*in/Konsortialführung (Hochschulen)</t>
  </si>
  <si>
    <t>Bei den Anträgen ohne (brauchbare) Meilensteinplanung werden diese im Vorfeld eingefordert, Ausnahme: KDU.NRW, IT-Sourcing der KuMuHs</t>
  </si>
  <si>
    <t>2.7</t>
  </si>
  <si>
    <t>2.8</t>
  </si>
  <si>
    <t>2.9</t>
  </si>
  <si>
    <t>5.6</t>
  </si>
  <si>
    <t>Allgemeine Anmerkungen zum Personalstand in Ihrem Projekt</t>
  </si>
  <si>
    <t>Allgemeine Anmerkungen zum Finanzstand in Ihrem Projekt:</t>
  </si>
  <si>
    <t>Allgemeine Anmerkungen zum Umsetzungsstand Ihres Projekts:</t>
  </si>
  <si>
    <t>Allgemeine Anmerkungen zu Sachmitteln und externen Dienstleistungen innerhalb Ihres Projekts:</t>
  </si>
  <si>
    <t>Allgemeine Anmerkungen zu Vorarbeiten und Kooperationen bezogen auf Ihr Projekt:</t>
  </si>
  <si>
    <t>Entscheidungen</t>
  </si>
  <si>
    <t>ja</t>
  </si>
  <si>
    <t>nein</t>
  </si>
  <si>
    <t>Entscheidungen (erweitert)</t>
  </si>
  <si>
    <t>Die Durchführung unseres Projekts ist unabhängig von den (Zwischen-)Ergebnissen anderer Projekte.</t>
  </si>
  <si>
    <t>Berechnung aus den Antworten von 4.8 und 1.12</t>
  </si>
  <si>
    <t>Bedingungen und Ausfüllhilfe</t>
  </si>
  <si>
    <t>Ausschreibungen</t>
  </si>
  <si>
    <t>Der Wert wird aus den Eingaben bei 2.2 und 2.3 berechnet.</t>
  </si>
  <si>
    <t>Ich bin nicht der/die Inhaber/in der Stelle und kann die Frage daher nicht beantworten.</t>
  </si>
  <si>
    <t>Projektbeginn lt. Antrag</t>
  </si>
  <si>
    <t>Bitte nutzen Sie das folgende Schema: 
TT.MM.JJJJ</t>
  </si>
  <si>
    <t>Projektende lt. Antrag</t>
  </si>
  <si>
    <t xml:space="preserve">Datum des Antrags (Datierung der Version, die beim MKW eingereicht wurde) </t>
  </si>
  <si>
    <t>Bitte wählen Sie Ihr Projekt aus der Liste aus.</t>
  </si>
  <si>
    <t>Bitte wählen Sie aus der Liste die konsortialführende Hochschule aus.</t>
  </si>
  <si>
    <t>Durchführungzeitraum in Monaten (lt. Antrag)</t>
  </si>
  <si>
    <t>Bedingte Frage ist nur zu beantworten, wenn Frage 2.1 mit "ja" beantwortet wurde.</t>
  </si>
  <si>
    <t>Bedingte Frage ist nur zu beantworten, wenn Frage 2.4 mit "ja" beantwortet wurde.</t>
  </si>
  <si>
    <t>Bedingte Frage ist nur zu beantworten, wenn Frage 2.7 mit "ja" beantwortet wurde.</t>
  </si>
  <si>
    <t>Ein Freitextfeld für Kommunikationskanäle, die in der obigen Liste nicht aufgeführt sind.</t>
  </si>
  <si>
    <t xml:space="preserve">Hier ist Raum für Ihre Anmerkungen zu Aspekten des Themenblocks, die durch die Fragen in diesem Abschnitt nicht abgedeckt werden. </t>
  </si>
  <si>
    <t xml:space="preserve">Hier ist Raum für Ihre Anmerkungen zu Aspekten des Themenblocks, die durch die Fragen in diesem Abschnitt nicht abgedeckt werden, z.B. weitergehende Erläuterungen. </t>
  </si>
  <si>
    <t>Dieser Wert wird aus den Werten berechnet, die bei 3.1 und 3.2 eingegeben werden.</t>
  </si>
  <si>
    <t>Dieser Wert wird aus den Werten berechnet, die bei 3.3 und 3.4 eingegeben werden.</t>
  </si>
  <si>
    <t>Bedingte Frage ist nur zu beantworten, wenn Frage 4.2 mit "ja" beantwortet wurde. Geben Sie die Antwort bitte in ganzen Zahlen (gerundet) an.</t>
  </si>
  <si>
    <t>Bedingte Frage ist nur zu beantworten, wenn Frage5.1 mit "ja" beantwortet wurde.</t>
  </si>
  <si>
    <t>Bedingte Frage ist nur zu beantworten, wenn Frage 5.2 mit "nein" beantwortet wurde.</t>
  </si>
  <si>
    <t>Bedingte Frage ist nur zu beantworten, wenn Frage 5.4 mit "ja" beantwortet wurde.</t>
  </si>
  <si>
    <t>Bedingte Frage ist nur zu beantworten, wenn Frage 6.1 mit "ja" beantwortet wurde.</t>
  </si>
  <si>
    <t>Unsere Fragen</t>
  </si>
  <si>
    <t>Ihre Antworten</t>
  </si>
  <si>
    <t>Bedingte Frage ist nur zu beantworten, wenn Frage 6.4 mit "ja" beantwortet wurde.</t>
  </si>
  <si>
    <t xml:space="preserve">Die Geschäftsstelle wird Ihre Anregungen, soweit möglich,  in ihrer weiteren Planung berücksichtigen. </t>
  </si>
  <si>
    <t>Bitte wählen Sie die Antwort aus dem dropdown.</t>
  </si>
  <si>
    <r>
      <t>Bitte geben Sie in den folgenden Feldern den Durchführungszeitraum des Projekts (</t>
    </r>
    <r>
      <rPr>
        <b/>
        <sz val="11"/>
        <color theme="1"/>
        <rFont val="Calibri"/>
        <family val="2"/>
        <scheme val="minor"/>
      </rPr>
      <t>wie er im Antrag angegeben ist</t>
    </r>
    <r>
      <rPr>
        <sz val="11"/>
        <color theme="1"/>
        <rFont val="Calibri"/>
        <family val="2"/>
        <scheme val="minor"/>
      </rPr>
      <t>) ein.</t>
    </r>
  </si>
  <si>
    <t>4.14</t>
  </si>
  <si>
    <r>
      <t xml:space="preserve">Bedingte Frage ist nur zu beantworten, wenn Frage 4.8 mit "ja" beantwortet wurde. Bitte geben Sie die Verzögerung in ganzen </t>
    </r>
    <r>
      <rPr>
        <b/>
        <sz val="11"/>
        <color theme="1" tint="0.499984740745262"/>
        <rFont val="Calibri"/>
        <family val="2"/>
        <scheme val="minor"/>
      </rPr>
      <t>Monaten</t>
    </r>
    <r>
      <rPr>
        <sz val="11"/>
        <color theme="1" tint="0.499984740745262"/>
        <rFont val="Calibri"/>
        <family val="2"/>
        <scheme val="minor"/>
      </rPr>
      <t xml:space="preserve"> (gerundet) an. Für die Antwort ist es unerheblich, ob die Verzögerungen erst in der Projektdurchführung oder bereits durch einen verspäteten Projektbeginn entstanden ist. </t>
    </r>
  </si>
  <si>
    <r>
      <t xml:space="preserve">Bedingte Frage ist nur zu beantworten, wenn Frage 4.5 mit "ja" beantwortet. Bitte geben Sie die Anzahl der </t>
    </r>
    <r>
      <rPr>
        <b/>
        <sz val="11"/>
        <color theme="1" tint="0.499984740745262"/>
        <rFont val="Calibri"/>
        <family val="2"/>
        <scheme val="minor"/>
      </rPr>
      <t>Meilensteine</t>
    </r>
    <r>
      <rPr>
        <sz val="11"/>
        <color theme="1" tint="0.499984740745262"/>
        <rFont val="Calibri"/>
        <family val="2"/>
        <scheme val="minor"/>
      </rPr>
      <t xml:space="preserve"> in ganzen Zahlen an.</t>
    </r>
  </si>
  <si>
    <t>Bedingte Frage ist nur zu beantworten, wenn Frage 4.5 mit "ja" beantwortet wurde. Geben Sie bitte ihre Antwort in absoluten Zahlen an. Wenn das Projekt nicht in Verzug ist, geben Sie bitte die Zahl 0 (Null) ein.</t>
  </si>
  <si>
    <t>Dieser Wert wird aus den Werten berechnet, die bei 4.10 und 4.11 eingegeben werden.</t>
  </si>
  <si>
    <t>Bedingte Frage ist nur zu beantworten, wenn Frage 4.8 mit "ja" beantwortet wurde.</t>
  </si>
  <si>
    <t>Bedingte Frage ist nur zu beantworten, wenn Frage  4.12 mit "nein" beantwortet wurde. Geben Sie bitte die Anzahl der Monate in ganzen Zahlen (gerundet) an.</t>
  </si>
  <si>
    <t xml:space="preserve">Bedingte Frage ist nur zu beantworten, wenn Frage 4.5 mit "ja" beantwortet wurde. Die Frage dient dazu, zwischen Verzögerungen in der Projektdurchführung einerseits und Verzögerungen, die sich durch einen verspäteten Projektbeginn ergeben, zu differenzieren. </t>
  </si>
  <si>
    <t>1.13</t>
  </si>
  <si>
    <t>Wurde ein Verlängerungsantrag gestellt und bewilligt?</t>
  </si>
  <si>
    <t>1.14</t>
  </si>
  <si>
    <t>2.8.1</t>
  </si>
  <si>
    <t>2.8.2</t>
  </si>
  <si>
    <t>2.8.3</t>
  </si>
  <si>
    <t>2.8.4</t>
  </si>
  <si>
    <t>2.8.5</t>
  </si>
  <si>
    <t>2.8.6</t>
  </si>
  <si>
    <t>2.8.7</t>
  </si>
  <si>
    <t>Dieser Wert wird aus den Werten berechnet, die bei 3.3 und 3.6 eingegeben werden.</t>
  </si>
  <si>
    <t>Dieser Wert wird aus den Werten berechnet, die bei 3.4 und 3.7 eingegeben werden.</t>
  </si>
  <si>
    <r>
      <t xml:space="preserve">Zugewiesene Mittel aus vorangegangenen Haushaltsjahren (2020 </t>
    </r>
    <r>
      <rPr>
        <b/>
        <sz val="11"/>
        <color theme="1"/>
        <rFont val="Calibri"/>
        <family val="2"/>
        <scheme val="minor"/>
      </rPr>
      <t>und</t>
    </r>
    <r>
      <rPr>
        <sz val="11"/>
        <color theme="1"/>
        <rFont val="Calibri"/>
        <family val="2"/>
        <scheme val="minor"/>
      </rPr>
      <t xml:space="preserve"> 2021)</t>
    </r>
  </si>
  <si>
    <r>
      <t xml:space="preserve">Verausgabte Mittel aus vorangegangenen Haushaltsjahren (2020 </t>
    </r>
    <r>
      <rPr>
        <b/>
        <sz val="11"/>
        <color theme="1"/>
        <rFont val="Calibri"/>
        <family val="2"/>
        <scheme val="minor"/>
      </rPr>
      <t>und</t>
    </r>
    <r>
      <rPr>
        <sz val="11"/>
        <color theme="1"/>
        <rFont val="Calibri"/>
        <family val="2"/>
        <scheme val="minor"/>
      </rPr>
      <t xml:space="preserve"> 2021)</t>
    </r>
  </si>
  <si>
    <t>Dieser Wert wird aus den Werten berechnet, die bei 3.6 und 3.7 eingegeben werden. Bei einer Abfrage zur Jahresmitte wird von Minderausgaben ausgegangen.</t>
  </si>
  <si>
    <t>Bitte wählen Sie aus den vorgegebenen Antwortoptionen aus (Mehrfachauswahl möglich) und/oder nutzen Sie das Freitextfeld, wenn in Ihrem Projekt andere Gründe für die Mehr- oder Minderausgaben verantwortlich sind.</t>
  </si>
  <si>
    <t>3.5.4</t>
  </si>
  <si>
    <t>3.5.1</t>
  </si>
  <si>
    <t>3.5.2</t>
  </si>
  <si>
    <t>3.5.3</t>
  </si>
  <si>
    <t>3.5.5</t>
  </si>
  <si>
    <t>3.5.6</t>
  </si>
  <si>
    <t>3.5.7</t>
  </si>
  <si>
    <t>3.5.8</t>
  </si>
  <si>
    <t>3.5.9</t>
  </si>
  <si>
    <t>3.5.10</t>
  </si>
  <si>
    <t>Verschieben der Sachausgaben aufgrund anderer Projektverzögerungen</t>
  </si>
  <si>
    <t>verspäteter Projektbeginn</t>
  </si>
  <si>
    <t>verzögerte Förderzusage bzw. Mittelzuweisung</t>
  </si>
  <si>
    <t>verspätete Besetzung der Projektstellen</t>
  </si>
  <si>
    <t>Verzögerungen bei der Ausschreibung und/oder bei der Beauftragung externer Dienstleister</t>
  </si>
  <si>
    <t>Verzögerungen bei Rechnungsstellung/Ausgabenbuchung</t>
  </si>
  <si>
    <t>Abweichungen zwischen Pauschalen im Antrag und tatsächlichen Personalkosten</t>
  </si>
  <si>
    <t>andere Gründe (Bitte Freitextfeld nutzen)</t>
  </si>
  <si>
    <t>Freitextfeld zur Angabe weiterer Gründe, die in den obigen Antwortoptionen nicht enthalten sind.</t>
  </si>
  <si>
    <t>4.4.1</t>
  </si>
  <si>
    <t>4.4.2</t>
  </si>
  <si>
    <t>4.4.3</t>
  </si>
  <si>
    <t>4.4.4</t>
  </si>
  <si>
    <t>4.4.5</t>
  </si>
  <si>
    <t>4.4.6</t>
  </si>
  <si>
    <t>Entscheidungen (Projektverzögerungen)</t>
  </si>
  <si>
    <t>4.7.1</t>
  </si>
  <si>
    <t>4.7.2</t>
  </si>
  <si>
    <t>4.7.3</t>
  </si>
  <si>
    <t>4.7.4</t>
  </si>
  <si>
    <t>4.7.5</t>
  </si>
  <si>
    <t>4.7.6</t>
  </si>
  <si>
    <t>4.7.7</t>
  </si>
  <si>
    <t>4.7.8</t>
  </si>
  <si>
    <t>Bedingte Frage ist nur zu beantworten, wenn Frage 4.6 mit "ja" beantwortet wurde. Bitte wählen Sie aus den Antwortoptionen aus und/oder geben weitere Gründe in das Freitextfeld unter "andere Gründe" ein.</t>
  </si>
  <si>
    <t>Bedingte Frage ist nur zu beantworten, wenn Frage 6.6 mit "nein" beantwortet wurde.</t>
  </si>
  <si>
    <t>6.8</t>
  </si>
  <si>
    <t>6.9</t>
  </si>
  <si>
    <t>Bedingte Frage ist nur zu beantworten, wenn Frage 6.8 mit "ja" beantwortet wurde.</t>
  </si>
  <si>
    <t>6.10</t>
  </si>
  <si>
    <t>6.11</t>
  </si>
  <si>
    <t>Bedingte Frage ist nur zu beantworten, wenn Frage 6.11 mit "ja" beantwortet wurde.</t>
  </si>
  <si>
    <t>6.12</t>
  </si>
  <si>
    <t>6.13</t>
  </si>
  <si>
    <t>Arbeiten Sie in Ihrem Vorhaben eher informell mit anderen DH.NRW-Projekten oder -Maßnahmen zusammen, z.B. durch einen gemeinsamen Austausch (also abgesehen von der Bereitstellung von technischen oder konzeptionellen Entwicklungen)?</t>
  </si>
  <si>
    <t>6.14</t>
  </si>
  <si>
    <t>Bedingte Frage ist nur zu beantworten, wenn Frage 6.10 mit "nein" beantwortet wurde. Bitte geben Sie die voraussichtliche) Verzögerung in ganzen Monaten an.</t>
  </si>
  <si>
    <t>Digi-Kunst.nrw</t>
  </si>
  <si>
    <t>Digi-V.nrw</t>
  </si>
  <si>
    <t>educast</t>
  </si>
  <si>
    <t>IDM.nrw</t>
  </si>
  <si>
    <t>ilias.nrw</t>
  </si>
  <si>
    <t>KDU.nrw</t>
  </si>
  <si>
    <t>Kompetenzzentrum digitale Barrierefreiheit</t>
  </si>
  <si>
    <t>Landesinitiative openaccess.nrw</t>
  </si>
  <si>
    <t>ORCA</t>
  </si>
  <si>
    <t>PlagStop.nrw</t>
  </si>
  <si>
    <t>PVP.nrw</t>
  </si>
  <si>
    <t>SAP.nrw</t>
  </si>
  <si>
    <t>ZAW.nrw</t>
  </si>
  <si>
    <t>Bewertungen</t>
  </si>
  <si>
    <t>sehr hilfreich</t>
  </si>
  <si>
    <t>hilfreich</t>
  </si>
  <si>
    <t>wenig hilfreich</t>
  </si>
  <si>
    <t>nicht hilfreich</t>
  </si>
  <si>
    <t>Welche Kommunikationskanäle nutzen Sie, um sich über die Vorhaben und Maßnahmen der Digitalen Hochschule zu informieren? Bitte bewerten Sie die Komunikationskanäle danach, wie hilfreich Sie den jeweiligen Kanal (wie er derzeit genutzt wird) finden.</t>
  </si>
  <si>
    <t>Diesen Kanal bzw. dieses Format nutze ich nicht.</t>
  </si>
  <si>
    <t>7.3</t>
  </si>
  <si>
    <t>7.4</t>
  </si>
  <si>
    <t>7.5</t>
  </si>
  <si>
    <t>7.6</t>
  </si>
  <si>
    <t>Was könnte Ihres Erachtens bei den Kommunikationskanälen noch verbessert werden? Bitte beschreiben Sie Ihren Verbesserungsvorschlag und geben dabei an, auf welchen der obigen Kommunikationskanäle sich Ihr Vorschlag bezieht.</t>
  </si>
  <si>
    <t>Welche Themen bzw. Kommunikationsinhalte vermissen Sie in der DH.NRW-internen Kommunikation bzw. welche Themen sollten in Zukunft verstärkt kommuniziert werden?</t>
  </si>
  <si>
    <t>• Veranstaltungen (z.B. Tagungen, Workshops)</t>
  </si>
  <si>
    <t>Wünschen Sie sich, dass die DH.NRW in Zukunft verstärkt bestimmte Veranstaltungsformate durchführt (z.B. Kurzvorstellungen der laufenden Projekte, Vernetzungsformate, Thementage, Workshops)? Bitte skizzieren Sie das gewünschte Format und die gewünschten Themen/Inhalte.</t>
  </si>
  <si>
    <t xml:space="preserve">Wie kann die DH.NRW die hochschulübergreifende Zusammenarbeit innerhalb der DH.NRW-Projekte besser unterstützen? Diese Frage zielt zum einen auf Formen der kommunikativen Unterstützung ab, zum anderen aber auch auf digitale Werkzeuge (z.B. hochschulübergreifende Plattformen). </t>
  </si>
  <si>
    <t>1.3.1</t>
  </si>
  <si>
    <t>1.3.2</t>
  </si>
  <si>
    <t>1.3.3</t>
  </si>
  <si>
    <t>Nachname</t>
  </si>
  <si>
    <t>Vorname</t>
  </si>
  <si>
    <t>Gemeint ist die Person, die mit der operativen Leitung des Projekts betraut ist. Auch wenn das Projekt mehrere Projektleitungen hat, geben Sie bitte nur eine Person an, die für Rückfragen zum Fragebogen zur Verfügung steht. Bitte geben Sie Titel, Nachname und Vorname in den folgenden Feldern ein.</t>
  </si>
  <si>
    <t>ggf. Titel</t>
  </si>
  <si>
    <t>Wenn in Ihrem Antrag weder beim Durchführungszeitraum noch in der Meilensteinplanung ein konkreter Projektbeginn definiert ist, zählt üblicherweise das Inkratftreten der jeweiligen Fassung der VzD als Projektbeginn. In diesem Fall ist die Frage 4.1 auch mit "ja" zu beantworten.</t>
  </si>
  <si>
    <t>Diese Frage erfasst allgemein jegliche Form der Verzögerungen (sowohl beim Projektbeginn als auch in der Projektdurchführung).</t>
  </si>
  <si>
    <t>Bitte runden Sie auf ganze Monate</t>
  </si>
  <si>
    <t>Ist Ihr Vorhaben von anderen Dh.NRW-Projekten oder Maßnahmen abhängig, insofern diese Plugins, Schnittstellen, konzeptionelle Vorarbeiten o.ä. für Ihr Vorhaben bereitstellen?</t>
  </si>
  <si>
    <t>coronabedingt keine Dienstreisen und/oder keine Veranstaltungen und/oder geringere Kosten für Fortbildungen und/oder Veranstaltungen</t>
  </si>
  <si>
    <t>Nur in Ausnahmefällen weisen Projekte, die im Rahmen der VzD gefördert werden, keine Meilensteinplanung auf.</t>
  </si>
  <si>
    <t>2.10</t>
  </si>
  <si>
    <t>Sind andere DH.NRW-Projekte oder -Maßnahmen von (Zwischen-)Ergebnissen Ihres Vorhabens abhängig (z.B. Bereitstellung einer Infrastruktur, von Plugins, Schnittstellen oder konzeptioneller Vorarbeiten o.ä.)?</t>
  </si>
  <si>
    <t>• Ablage der Geschäftsstelle in ILIAS</t>
  </si>
  <si>
    <t>Diesen Kanal bzw. dieses Format kannte ich bisher noch nicht.</t>
  </si>
  <si>
    <t>• Welche weiteren Kommunikationskanäle oder Informationsquellen, um sich über die Vorhaben und Maßnahmen der Digitalen Hochschule zu informieren nutzen Sie?</t>
  </si>
  <si>
    <t>Bitte beachten Sie:
Die Tabelle enthält einige bedingte Fragen, die nur eingeblendet werden, wenn bei vorherigen Fragen die entsprechenden Antwortoptionen ausgewählt wurden. Entsprechend werden in einigen Zeilen keine Fragen angezeigt. Bei allen eingeblendeten Fragen handelt es sich um Pflichtfragen. Die einzigen Ausnahmen sind die Felder für allgemeine Anmerkungen am Ende eines jeden Fragenblocks.</t>
  </si>
  <si>
    <t>Geben Sie bitte den Namen und Kontaktdaten der Projektleitung (Ansprechperson) an.</t>
  </si>
  <si>
    <t>E-Mail-Adresse der Projektleitung</t>
  </si>
  <si>
    <t>1.3.4</t>
  </si>
  <si>
    <t>1.3.5</t>
  </si>
  <si>
    <t>1.4.1</t>
  </si>
  <si>
    <t>1.4.2</t>
  </si>
  <si>
    <t>1.4.3</t>
  </si>
  <si>
    <t>1.4.4</t>
  </si>
  <si>
    <t>1.4.5</t>
  </si>
  <si>
    <t>Gibt es eine zweite Projektleitung oder Ansprechperson, die Sie gerne nennen möchten?</t>
  </si>
  <si>
    <t>Bedingte Frage ist nur zu beantworten, wenn "ja" bei Frage 1.4 angegeben.</t>
  </si>
  <si>
    <t>Bedingte Frage ist nur zu beantworten, wenn "ja" bei Frage 1.4 angegeben. Bitte wählen Sie die Antwort aus dem dropdown.</t>
  </si>
  <si>
    <t>Nennung</t>
  </si>
  <si>
    <t>Ich bin nicht die Projektleitung/Ansprechperson und kann die Frage daher nicht beantworten.</t>
  </si>
  <si>
    <t>Bedingte Frage ist nur zu beantworten, wenn "ja" bei Frage 1.5 angegeben.</t>
  </si>
  <si>
    <t>Ist das Projekt bis zum Stichtag 31.12.2022 verstetigt worden?</t>
  </si>
  <si>
    <t>Bedingte Frage ist nur zu beantworten, wenn "ja" bei Frage 1.12 angegeben. Bitte nutzen Sie das folgende Schema: 
TT.MM.JJJJ</t>
  </si>
  <si>
    <t>Bedingte Frage ist nur zu beantworten, wenn "ja" bei Frage 1.12 angegeben. Bitte geben Sie die neue Projektlaufzeit in ganzen Monaten an.</t>
  </si>
  <si>
    <t>Wie viel Prozent der bisher zugewiesenen Mittel insgesamt sind bereits bis zum Stichtag 31.12.2022 verausgabt worden?</t>
  </si>
  <si>
    <t>Verausgabte Mittel insgesamt (seit Projektbeginn bis zum Stichtag 31.12.2022)</t>
  </si>
  <si>
    <t>Verausgabte Mittel aus dem laufenden Haushaltsjahr (bis zum Stichtag 31.12.2022)</t>
  </si>
  <si>
    <t>Bedingte Frage ist nur zu beantworten, wenn Frage 4.1 mit "ja" beantwortet wurde. Wenn das Projekt wie im Antrag vorgesehen gestartet ist, antworten Sie mit "nein". Wenn das Projekt zwar mit Verzögerungen, aber noch vor dem Stichtag 31.12.2022 gestartet ist, antworten Sie mit "ja". Wenn das Projekt nicht vor dem Stichtag 31.12.2022 gestartet ist, antworten Sie mit "Das Projekt ist bis zum Stichtag 31.12.2022 noch nicht gestartet.".</t>
  </si>
  <si>
    <t>Bedingte Frage ist nur zu beantworten, wenn Frage 4.2 mit "ja" oder mit "Das Projekt ist bis zum Stichtag 31.12.2022 noch nicht gestartet." beantwortet wurde. Bitte wählen Sie aus den Antwortoptionen aus und/oder geben weitere Gründe in das Freitextfeld unter "andere Gründe" ein.</t>
  </si>
  <si>
    <t>Sind bis zum Stichtag 31.12.2022 im Projekt Beschaffungen (Geräte, Lizenzen usw.) vorgesehen?</t>
  </si>
  <si>
    <t>Sind für Ihr Projekt (bis zum Stichtag 31.12.2022) externe Dienstleister vorgesehen?</t>
  </si>
  <si>
    <t>Sind in Ihrem Vorhaben (lt. Antrag) Eigenanteile vorgesehen?</t>
  </si>
  <si>
    <t>Die Frage zielt auf monetäre Eigenanteile, die im Finanzplan des Antrags konkret beziffert sind.</t>
  </si>
  <si>
    <t>Wie viel Prozent der zugewiesenen Mittel aus 2022 sind bisher nicht verausgabt worden?</t>
  </si>
  <si>
    <t>Zugewiesene Mittel aus dem laufenden Haushaltsjahr (2022)</t>
  </si>
  <si>
    <t>3.9</t>
  </si>
  <si>
    <t>Projektstelle bis zum Stichtag (31.12.2022) gar nicht besetzt</t>
  </si>
  <si>
    <t>spätere Auslieferungen externer Dienstleister</t>
  </si>
  <si>
    <t>3.5.11</t>
  </si>
  <si>
    <t>3.5.12</t>
  </si>
  <si>
    <r>
      <t xml:space="preserve">Bitte geben Sie die Gründe für Mehr- oder Minderausgaben an in den vorangegangenen Haushaltsjahren </t>
    </r>
    <r>
      <rPr>
        <b/>
        <sz val="11"/>
        <color theme="1"/>
        <rFont val="Calibri"/>
        <family val="2"/>
        <scheme val="minor"/>
      </rPr>
      <t>(2020 und 2021)</t>
    </r>
    <r>
      <rPr>
        <sz val="11"/>
        <color theme="1"/>
        <rFont val="Calibri"/>
        <family val="2"/>
        <scheme val="minor"/>
      </rPr>
      <t xml:space="preserve"> an. (Mehrfachauswahl und Freitextangaben möglich)</t>
    </r>
  </si>
  <si>
    <t>3.9.1</t>
  </si>
  <si>
    <t>3.9.2</t>
  </si>
  <si>
    <t>3.9.3</t>
  </si>
  <si>
    <t>3.9.4</t>
  </si>
  <si>
    <t>3.9.5</t>
  </si>
  <si>
    <t>3.9.6</t>
  </si>
  <si>
    <t>3.9.7</t>
  </si>
  <si>
    <t>3.9.8</t>
  </si>
  <si>
    <t>3.9.9</t>
  </si>
  <si>
    <t>3.9.10</t>
  </si>
  <si>
    <t>3.9.11</t>
  </si>
  <si>
    <t>3.9.12</t>
  </si>
  <si>
    <t>3.10</t>
  </si>
  <si>
    <t>Die Währung (€), ebenso wie Tausenderpunkte werden automatisch ergänzt. Daher bitte nur die Zahlen, ggf. mit Komma eintragen.</t>
  </si>
  <si>
    <t>Gemeint ist die Summe der Zuweisungen, die Sie für das Projekt in den letzten Haushaltsjahren bis einschließlich 2021 erhalten haben. Die Währung (€), ebenso wie Tausenderpunkte werden automatisch ergänzt. Daher bitte nur die Zahlen, ggf. mit Komma eintragen.</t>
  </si>
  <si>
    <t>Gemeint ist die Summe der Ausgaben, die für das Projekt in den letzten Haushaltsjahren bis einschließlich 2021 getätigt wurden. Die Währung (€), ebenso wie Tausenderpunkte werden automatisch ergänzt. Daher bitte nur die Zahlen, ggf. mit Komma eintragen.</t>
  </si>
  <si>
    <t>Projektstelle(n) bis zum Stichtag (31.12.2022) gar nicht besetzt</t>
  </si>
  <si>
    <t>Bedingte Frage ist nur zu beantworten, wenn Frage 3.1 mit "ja" beantwortet wurde. Die Währung (€), ebenso wie Tausenderpunkte werden automatisch ergänzt. Daher bitte nur die Zahlen, ggf. mit Komma eintragen.</t>
  </si>
  <si>
    <t>Bedingte Frage ist nur zu beantworten, wenn Frage 3.1 mit "ja" beantwortet wurde.  Die Währung (€), ebenso wie Tausenderpunkte werden automatisch ergänzt. Daher bitte nur die Zahlen, ggf. mit Komma eintragen.</t>
  </si>
  <si>
    <t>Veränderungen im Projekt, z.B. Anpassung des Projektplans aufgrund der Rahmenbedingungen</t>
  </si>
  <si>
    <t>Bitte geben Sie die Gründe für Mehr- oder Minderausgaben im laufenden Haushaltsjahr (2022) an. (Mehrfachauswahl und Freitextangaben möglich)</t>
  </si>
  <si>
    <t>Das Projekt ist bis zum Stichtag 31.12.2022 noch nicht gestartet.</t>
  </si>
  <si>
    <t>4.4.7</t>
  </si>
  <si>
    <t>4.4.8</t>
  </si>
  <si>
    <t>4.7.9</t>
  </si>
  <si>
    <t>4.7.10</t>
  </si>
  <si>
    <t>4.7.11</t>
  </si>
  <si>
    <t>4.7.12</t>
  </si>
  <si>
    <t>Dieser Wert wird aus den Werten berechnet, die bei 1.9 und 4.9 eingegeben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</si>
</sst>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0"/>
    <numFmt numFmtId="166" formatCode="0.0000"/>
  </numFmts>
  <fonts count="11"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sz val="11"/>
      <name val="Calibri"/>
      <family val="2"/>
      <scheme val="minor"/>
    </font>
    <font>
      <b/>
      <sz val="11"/>
      <color theme="0"/>
      <name val="Calibri"/>
      <family val="2"/>
      <scheme val="minor"/>
    </font>
    <font>
      <b/>
      <sz val="11"/>
      <color rgb="FFDBE2E9"/>
      <name val="Calibri"/>
      <family val="2"/>
      <scheme val="minor"/>
    </font>
    <font>
      <sz val="11"/>
      <color theme="1" tint="0.499984740745262"/>
      <name val="Calibri"/>
      <family val="2"/>
      <scheme val="minor"/>
    </font>
    <font>
      <b/>
      <sz val="11"/>
      <color theme="1" tint="0.499984740745262"/>
      <name val="Calibri"/>
      <family val="2"/>
      <scheme val="minor"/>
    </font>
    <font>
      <b/>
      <sz val="11"/>
      <color rgb="FFAC145A"/>
      <name val="Calibri"/>
      <family val="2"/>
      <scheme val="minor"/>
    </font>
    <font>
      <b/>
      <sz val="1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DBE2E9"/>
        <bgColor indexed="64"/>
      </patternFill>
    </fill>
    <fill>
      <patternFill patternType="solid">
        <fgColor rgb="FF003057"/>
        <bgColor indexed="64"/>
      </patternFill>
    </fill>
    <fill>
      <patternFill patternType="solid">
        <fgColor rgb="FFAC145A"/>
        <bgColor indexed="64"/>
      </patternFill>
    </fill>
  </fills>
  <borders count="5">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s>
  <cellStyleXfs count="1">
    <xf numFmtId="0" fontId="0" fillId="0" borderId="0"/>
  </cellStyleXfs>
  <cellXfs count="75">
    <xf numFmtId="0" fontId="0" fillId="0" borderId="0" xfId="0"/>
    <xf numFmtId="0" fontId="0" fillId="0" borderId="0" xfId="0" applyAlignment="1">
      <alignment horizontal="center" vertical="center" wrapText="1"/>
    </xf>
    <xf numFmtId="0" fontId="4" fillId="0" borderId="0" xfId="0" applyFont="1" applyFill="1" applyAlignment="1">
      <alignment horizontal="center" vertical="center" wrapText="1"/>
    </xf>
    <xf numFmtId="0" fontId="0"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14" fontId="0" fillId="0" borderId="0" xfId="0" applyNumberFormat="1" applyFont="1" applyAlignment="1" applyProtection="1">
      <alignment horizontal="center" vertical="center" wrapText="1"/>
      <protection locked="0"/>
    </xf>
    <xf numFmtId="14" fontId="0" fillId="0" borderId="0" xfId="0" applyNumberFormat="1" applyFont="1" applyFill="1" applyAlignment="1" applyProtection="1">
      <alignment horizontal="center" vertical="center" wrapText="1"/>
      <protection locked="0"/>
    </xf>
    <xf numFmtId="1" fontId="0" fillId="0"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4" borderId="2"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0" borderId="0" xfId="0" applyAlignment="1">
      <alignment wrapText="1"/>
    </xf>
    <xf numFmtId="164" fontId="0" fillId="0" borderId="0" xfId="0" applyNumberFormat="1" applyAlignment="1" applyProtection="1">
      <alignment horizontal="center" vertical="center" wrapText="1"/>
      <protection locked="0"/>
    </xf>
    <xf numFmtId="164" fontId="0" fillId="6" borderId="0" xfId="0" applyNumberFormat="1" applyFill="1" applyAlignment="1" applyProtection="1">
      <alignment horizontal="center" vertical="center" wrapText="1"/>
    </xf>
    <xf numFmtId="1" fontId="0" fillId="6" borderId="0" xfId="0" applyNumberFormat="1" applyFill="1" applyAlignment="1" applyProtection="1">
      <alignment horizontal="center" vertical="center" wrapText="1"/>
    </xf>
    <xf numFmtId="0" fontId="0" fillId="6" borderId="0" xfId="0" applyFill="1" applyAlignment="1" applyProtection="1">
      <alignment horizontal="center" vertical="center" wrapText="1"/>
    </xf>
    <xf numFmtId="0" fontId="0" fillId="0" borderId="0" xfId="0" applyFont="1" applyAlignment="1">
      <alignment horizontal="center" vertical="center" wrapText="1"/>
    </xf>
    <xf numFmtId="0" fontId="5" fillId="4" borderId="0"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5" borderId="4" xfId="0" applyFont="1" applyFill="1" applyBorder="1" applyAlignment="1">
      <alignment horizontal="center" vertical="center" wrapText="1"/>
    </xf>
    <xf numFmtId="0" fontId="0" fillId="6" borderId="0" xfId="0" applyFont="1" applyFill="1" applyAlignment="1" applyProtection="1">
      <alignment horizontal="center" vertical="center" wrapText="1"/>
    </xf>
    <xf numFmtId="49" fontId="0" fillId="0" borderId="0" xfId="0" applyNumberFormat="1" applyFont="1" applyFill="1" applyAlignment="1" applyProtection="1">
      <alignment horizontal="center" vertical="center" wrapText="1"/>
      <protection locked="0"/>
    </xf>
    <xf numFmtId="1" fontId="0" fillId="0" borderId="0" xfId="0" applyNumberFormat="1" applyFont="1" applyFill="1" applyAlignment="1" applyProtection="1">
      <alignment horizontal="center" vertical="center" wrapText="1"/>
      <protection locked="0"/>
    </xf>
    <xf numFmtId="165" fontId="0" fillId="0" borderId="0" xfId="0" applyNumberFormat="1" applyFont="1" applyFill="1" applyAlignment="1" applyProtection="1">
      <alignment horizontal="center" vertical="center" wrapText="1"/>
      <protection locked="0"/>
    </xf>
    <xf numFmtId="166" fontId="0" fillId="0" borderId="0" xfId="0" applyNumberFormat="1" applyFont="1" applyFill="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49" fontId="0" fillId="0"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xf>
    <xf numFmtId="0" fontId="4" fillId="6" borderId="0" xfId="0" applyFont="1" applyFill="1" applyAlignment="1" applyProtection="1">
      <alignment horizontal="center" vertical="center" wrapText="1"/>
    </xf>
    <xf numFmtId="49" fontId="6" fillId="8" borderId="0" xfId="0" applyNumberFormat="1" applyFont="1" applyFill="1" applyAlignment="1" applyProtection="1">
      <alignment horizontal="center" vertical="center" wrapText="1"/>
    </xf>
    <xf numFmtId="0" fontId="6" fillId="8" borderId="0" xfId="0" applyFont="1" applyFill="1" applyAlignment="1" applyProtection="1">
      <alignment horizontal="left" vertical="center" wrapText="1" indent="2"/>
    </xf>
    <xf numFmtId="0" fontId="6" fillId="8" borderId="0" xfId="0" applyFont="1" applyFill="1" applyAlignment="1" applyProtection="1">
      <alignment horizontal="center" vertical="center" wrapText="1"/>
    </xf>
    <xf numFmtId="0" fontId="6" fillId="8" borderId="0" xfId="0" applyFont="1" applyFill="1" applyBorder="1" applyAlignment="1" applyProtection="1">
      <alignment horizontal="center" vertical="center" wrapText="1"/>
    </xf>
    <xf numFmtId="49" fontId="6" fillId="7" borderId="0" xfId="0" applyNumberFormat="1" applyFont="1" applyFill="1" applyAlignment="1" applyProtection="1">
      <alignment horizontal="center" vertical="center" wrapText="1"/>
    </xf>
    <xf numFmtId="0" fontId="6" fillId="6" borderId="0" xfId="0" applyFont="1" applyFill="1" applyAlignment="1" applyProtection="1">
      <alignment horizontal="center" vertical="center" wrapText="1"/>
    </xf>
    <xf numFmtId="0" fontId="6" fillId="6" borderId="0" xfId="0" applyFont="1" applyFill="1" applyBorder="1" applyAlignment="1" applyProtection="1">
      <alignment horizontal="center" vertical="center" wrapText="1"/>
    </xf>
    <xf numFmtId="0" fontId="6" fillId="7" borderId="0" xfId="0" applyFont="1" applyFill="1" applyAlignment="1" applyProtection="1">
      <alignment horizontal="center" vertical="center" wrapText="1"/>
    </xf>
    <xf numFmtId="0" fontId="5" fillId="7" borderId="0" xfId="0" applyFont="1" applyFill="1" applyAlignment="1" applyProtection="1">
      <alignment horizontal="center" vertical="center" wrapText="1"/>
    </xf>
    <xf numFmtId="0" fontId="5" fillId="7" borderId="0" xfId="0" applyFont="1" applyFill="1" applyAlignment="1" applyProtection="1">
      <alignment horizontal="left" vertical="center" wrapText="1" indent="2"/>
    </xf>
    <xf numFmtId="0" fontId="5" fillId="7" borderId="0" xfId="0" applyFont="1" applyFill="1" applyBorder="1" applyAlignment="1" applyProtection="1">
      <alignment horizontal="center" vertical="center" wrapText="1"/>
    </xf>
    <xf numFmtId="0" fontId="0" fillId="6" borderId="0" xfId="0" applyFont="1" applyFill="1" applyAlignment="1" applyProtection="1">
      <alignment horizontal="left" vertical="center" wrapText="1" indent="2"/>
    </xf>
    <xf numFmtId="0" fontId="0" fillId="0" borderId="0" xfId="0" applyFont="1" applyFill="1" applyAlignment="1" applyProtection="1">
      <alignment horizontal="center" vertical="center" wrapText="1"/>
    </xf>
    <xf numFmtId="0" fontId="7" fillId="0" borderId="0" xfId="0" applyFont="1" applyFill="1" applyAlignment="1" applyProtection="1">
      <alignment horizontal="left" vertical="center" wrapText="1" indent="2"/>
    </xf>
    <xf numFmtId="0" fontId="0" fillId="0" borderId="0"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Border="1" applyAlignment="1" applyProtection="1">
      <alignment horizontal="center" vertical="center" wrapText="1"/>
    </xf>
    <xf numFmtId="49" fontId="5" fillId="7" borderId="0" xfId="0" applyNumberFormat="1" applyFont="1" applyFill="1" applyAlignment="1" applyProtection="1">
      <alignment horizontal="center" vertical="center" wrapText="1"/>
    </xf>
    <xf numFmtId="0" fontId="0" fillId="6" borderId="0" xfId="0" applyFont="1" applyFill="1" applyAlignment="1" applyProtection="1">
      <alignment horizontal="left" vertical="center" wrapText="1" indent="3"/>
    </xf>
    <xf numFmtId="0" fontId="0" fillId="0" borderId="0" xfId="0" applyFill="1" applyBorder="1" applyAlignment="1" applyProtection="1">
      <alignment horizontal="center" vertical="center" wrapText="1"/>
    </xf>
    <xf numFmtId="14" fontId="7" fillId="0" borderId="0" xfId="0" applyNumberFormat="1" applyFont="1" applyFill="1" applyAlignment="1" applyProtection="1">
      <alignment horizontal="left" vertical="center" wrapText="1" indent="2"/>
    </xf>
    <xf numFmtId="0" fontId="0" fillId="0" borderId="0" xfId="0" applyAlignment="1" applyProtection="1">
      <alignment vertical="center" wrapText="1"/>
    </xf>
    <xf numFmtId="1" fontId="7" fillId="0" borderId="0" xfId="0" applyNumberFormat="1" applyFont="1" applyFill="1" applyAlignment="1" applyProtection="1">
      <alignment horizontal="left" vertical="center" wrapText="1" indent="2"/>
    </xf>
    <xf numFmtId="0" fontId="2" fillId="6" borderId="0" xfId="0" applyFont="1" applyFill="1" applyAlignment="1" applyProtection="1">
      <alignment horizontal="left" vertical="center" wrapText="1" indent="2"/>
    </xf>
    <xf numFmtId="0" fontId="2" fillId="6" borderId="0" xfId="0" applyFont="1" applyFill="1" applyAlignment="1" applyProtection="1">
      <alignment horizontal="center" vertical="center" wrapText="1"/>
    </xf>
    <xf numFmtId="0" fontId="2" fillId="0" borderId="0" xfId="0" applyFont="1" applyAlignment="1" applyProtection="1">
      <alignment horizontal="center" vertical="center" wrapText="1"/>
    </xf>
    <xf numFmtId="0" fontId="6" fillId="7" borderId="0" xfId="0" applyFont="1" applyFill="1" applyAlignment="1" applyProtection="1">
      <alignment horizontal="left" vertical="center" wrapText="1" indent="2"/>
    </xf>
    <xf numFmtId="10" fontId="2" fillId="6" borderId="0" xfId="0" applyNumberFormat="1" applyFont="1" applyFill="1" applyAlignment="1" applyProtection="1">
      <alignment horizontal="center" vertical="center" wrapText="1"/>
    </xf>
    <xf numFmtId="0" fontId="0" fillId="2" borderId="0" xfId="0" applyFill="1" applyAlignment="1" applyProtection="1">
      <alignment horizontal="center" vertical="center" wrapText="1"/>
    </xf>
    <xf numFmtId="0" fontId="0" fillId="3" borderId="0" xfId="0" applyFill="1" applyAlignment="1" applyProtection="1">
      <alignment horizontal="center" vertical="center" wrapText="1"/>
    </xf>
    <xf numFmtId="49" fontId="0" fillId="0" borderId="0" xfId="0" applyNumberFormat="1" applyAlignment="1" applyProtection="1">
      <alignment horizontal="center" vertical="center" wrapText="1"/>
    </xf>
    <xf numFmtId="0" fontId="0" fillId="6" borderId="0" xfId="0" applyFill="1" applyAlignment="1" applyProtection="1">
      <alignment horizontal="left" vertical="center" wrapText="1" indent="2"/>
    </xf>
    <xf numFmtId="0" fontId="4" fillId="6" borderId="0" xfId="0" applyFont="1" applyFill="1" applyAlignment="1" applyProtection="1">
      <alignment horizontal="left" vertical="center" wrapText="1" indent="2"/>
    </xf>
    <xf numFmtId="0" fontId="10" fillId="6"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5" fillId="0" borderId="0" xfId="0" applyFont="1" applyFill="1" applyBorder="1" applyAlignment="1" applyProtection="1">
      <alignment horizontal="center" vertical="center" wrapText="1"/>
    </xf>
    <xf numFmtId="0" fontId="7" fillId="0" borderId="0" xfId="0" applyFont="1" applyAlignment="1" applyProtection="1">
      <alignment horizontal="left" vertical="center" wrapText="1" indent="2"/>
    </xf>
    <xf numFmtId="0" fontId="0" fillId="6" borderId="0" xfId="0" applyFill="1" applyAlignment="1" applyProtection="1">
      <alignment horizontal="left" vertical="center" wrapText="1" indent="3"/>
    </xf>
    <xf numFmtId="0" fontId="4" fillId="0" borderId="0" xfId="0" applyFont="1" applyFill="1" applyBorder="1" applyAlignment="1" applyProtection="1">
      <alignment horizontal="center" vertical="center" wrapText="1"/>
    </xf>
    <xf numFmtId="0" fontId="8" fillId="7" borderId="0" xfId="0" applyFont="1" applyFill="1" applyAlignment="1" applyProtection="1">
      <alignment horizontal="left" vertical="center" wrapText="1" indent="2"/>
    </xf>
    <xf numFmtId="0" fontId="4" fillId="0" borderId="0" xfId="0" applyFont="1" applyFill="1" applyAlignment="1" applyProtection="1">
      <alignment horizontal="center" vertical="center" wrapText="1"/>
      <protection locked="0"/>
    </xf>
    <xf numFmtId="0" fontId="9" fillId="6" borderId="0" xfId="0" applyFont="1" applyFill="1" applyAlignment="1" applyProtection="1">
      <alignment horizontal="left" vertical="center" wrapText="1" indent="2"/>
    </xf>
    <xf numFmtId="0" fontId="0" fillId="0" borderId="0" xfId="0" applyAlignment="1" applyProtection="1">
      <alignment horizontal="left" vertical="center" wrapText="1" indent="2"/>
    </xf>
  </cellXfs>
  <cellStyles count="1">
    <cellStyle name="Standard" xfId="0" builtinId="0"/>
  </cellStyles>
  <dxfs count="31">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textRotation="0" wrapText="1" justifyLastLine="0" shrinkToFit="0" readingOrder="0"/>
    </dxf>
    <dxf>
      <alignment textRotation="0" wrapText="1" justifyLastLine="0" shrinkToFit="0" readingOrder="0"/>
    </dxf>
    <dxf>
      <alignment textRotation="0" wrapText="1" justifyLastLine="0" shrinkToFit="0" readingOrder="0"/>
    </dxf>
    <dxf>
      <alignment textRotation="0" wrapText="1" justifyLastLine="0" shrinkToFit="0" readingOrder="0"/>
    </dxf>
    <dxf>
      <border outline="0">
        <left style="thin">
          <color theme="4" tint="0.39997558519241921"/>
        </left>
        <right style="thin">
          <color theme="4" tint="0.39997558519241921"/>
        </right>
        <top style="thin">
          <color theme="4" tint="0.39997558519241921"/>
        </top>
        <bottom style="thin">
          <color theme="4" tint="0.39997558519241921"/>
        </bottom>
      </border>
    </dxf>
    <dxf>
      <alignment textRotation="0" wrapText="1"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textRotation="0" wrapText="1" justifyLastLine="0" shrinkToFit="0" readingOrder="0"/>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alignment textRotation="0" wrapText="1"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s>
  <tableStyles count="0" defaultTableStyle="TableStyleMedium2" defaultPivotStyle="PivotStyleLight16"/>
  <colors>
    <mruColors>
      <color rgb="FFDBE2E9"/>
      <color rgb="FF003057"/>
      <color rgb="FFAC14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0A577D-085B-4449-8E63-515FB9648524}" name="Tabelle1" displayName="Tabelle1" ref="A1:A23" totalsRowShown="0" headerRowDxfId="30" dataDxfId="29">
  <autoFilter ref="A1:A23" xr:uid="{3046464F-E7C5-487B-B4E9-752E45F07AAC}"/>
  <tableColumns count="1">
    <tableColumn id="1" xr3:uid="{386F9318-7F1B-4C02-8F65-67E728C0577A}" name="Projekte" dataDxfId="2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B21E80-54F3-4943-A502-00EAB9977B5D}" name="Tabelle2" displayName="Tabelle2" ref="C1:C38" totalsRowShown="0" headerRowDxfId="27" dataDxfId="26">
  <autoFilter ref="C1:C38" xr:uid="{D03B70A2-FB15-4714-85DE-825A8D3633BB}"/>
  <tableColumns count="1">
    <tableColumn id="1" xr3:uid="{99C1C8EF-02D3-4B6D-8FE1-29E50077BC9F}" name="Hochschulen" dataDxfId="2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7B84C3-F470-4BC9-9F7B-3DEE667B4E36}" name="Tabelle4" displayName="Tabelle4" ref="G1:G4" totalsRowShown="0" headerRowDxfId="24" dataDxfId="22" headerRowBorderDxfId="23" tableBorderDxfId="21" totalsRowBorderDxfId="20">
  <autoFilter ref="G1:G4" xr:uid="{599BD383-7869-430D-B497-5574DBA76A6E}"/>
  <tableColumns count="1">
    <tableColumn id="1" xr3:uid="{AC30BD78-4636-4365-B3C6-7B5E64F5A007}" name="Entscheidungen (erweitert)" dataDxfId="1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4669EA-3901-4FF5-81BF-C089ED4A8C07}" name="Tabelle5" displayName="Tabelle5" ref="E1:E3" totalsRowShown="0" headerRowDxfId="18" dataDxfId="17" tableBorderDxfId="16">
  <autoFilter ref="E1:E3" xr:uid="{F3C2ADD1-A4BE-41D3-9E43-66F33ECEBC91}"/>
  <tableColumns count="1">
    <tableColumn id="1" xr3:uid="{94B9FBA5-99F0-44C3-835F-3F1FBDA18227}" name="Entscheidungen" dataDxfId="1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BAAAFFC-F0FD-4E3A-9288-5AE1944EBE34}" name="Tabelle6" displayName="Tabelle6" ref="I1:I3" totalsRowShown="0" headerRowDxfId="14" dataDxfId="13">
  <autoFilter ref="I1:I3" xr:uid="{27536F5D-0A9B-412A-8447-E3E8074D512A}"/>
  <tableColumns count="1">
    <tableColumn id="1" xr3:uid="{AAF4F13E-5F31-4372-A483-F78D84999C41}" name="Ausschreibungen" dataDxfId="1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44F23A-FEC4-4C5C-90C6-196FE26C6409}" name="Tabelle3" displayName="Tabelle3" ref="K1:K4" totalsRowShown="0" headerRowDxfId="11" dataDxfId="10">
  <autoFilter ref="K1:K4" xr:uid="{F48447F1-00B3-4CBF-B517-F5B461375C21}"/>
  <tableColumns count="1">
    <tableColumn id="1" xr3:uid="{5369446A-66A8-4ABD-8EA8-DF4AADA6049B}" name="Kommunikation" dataDxfId="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751099-623E-4E76-B6F7-C4D1377D3CD4}" name="Tabelle7" displayName="Tabelle7" ref="M1:M4" totalsRowShown="0" headerRowDxfId="8" dataDxfId="7">
  <autoFilter ref="M1:M4" xr:uid="{0BCF0AB3-CD47-4158-AC4A-EE7D1E524455}"/>
  <tableColumns count="1">
    <tableColumn id="1" xr3:uid="{C9845EFC-C00B-420A-81D8-073FBB9BF9B7}" name="Entscheidungen (Projektverzögerungen)" dataDxfId="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0710EE-A8CA-470D-8E75-C70C2796CCF7}" name="Tabelle8" displayName="Tabelle8" ref="O1:O7" totalsRowShown="0" headerRowDxfId="5" dataDxfId="4">
  <autoFilter ref="O1:O7" xr:uid="{86564B24-4240-4D45-84CB-9B0FEE14C1D0}"/>
  <tableColumns count="1">
    <tableColumn id="1" xr3:uid="{F1380B2C-6399-461E-BCD1-15275F676275}" name="Bewertungen" dataDxfId="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0EB8D6-8633-42D7-B5B7-8AB9F749D48C}" name="Tabelle9" displayName="Tabelle9" ref="Q1:Q4" totalsRowShown="0" headerRowDxfId="2" dataDxfId="1">
  <autoFilter ref="Q1:Q4" xr:uid="{B0F2589F-2E9B-49D2-A052-C8283AB705B4}"/>
  <tableColumns count="1">
    <tableColumn id="1" xr3:uid="{0FA30A5D-3540-4AAD-A415-6010FD0243F6}" name="Nennung"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7C7C-1C14-4AE3-86A1-AC3B0D95ABAB}">
  <sheetPr codeName="Tabelle1">
    <outlinePr summaryBelow="0"/>
  </sheetPr>
  <dimension ref="A1:I168"/>
  <sheetViews>
    <sheetView tabSelected="1" workbookViewId="0">
      <pane ySplit="1" topLeftCell="A179" activePane="bottomLeft" state="frozen"/>
      <selection pane="bottomLeft" activeCell="D107" sqref="D107"/>
    </sheetView>
  </sheetViews>
  <sheetFormatPr baseColWidth="10" defaultColWidth="11.5546875" defaultRowHeight="14.4" outlineLevelRow="1" x14ac:dyDescent="0.3"/>
  <cols>
    <col min="1" max="1" width="10.109375" style="62" bestFit="1" customWidth="1"/>
    <col min="2" max="2" width="56.5546875" style="30" customWidth="1"/>
    <col min="3" max="3" width="2.6640625" style="30" customWidth="1"/>
    <col min="4" max="4" width="70.77734375" style="30" customWidth="1"/>
    <col min="5" max="5" width="60.77734375" style="30" customWidth="1"/>
    <col min="6" max="6" width="36.33203125" style="30" hidden="1" customWidth="1"/>
    <col min="7" max="7" width="5.6640625" style="30" hidden="1" customWidth="1"/>
    <col min="8" max="8" width="2.6640625" style="48" customWidth="1"/>
    <col min="9" max="9" width="2.6640625" style="30" customWidth="1"/>
    <col min="10" max="16384" width="11.5546875" style="30"/>
  </cols>
  <sheetData>
    <row r="1" spans="1:9" ht="30" customHeight="1" x14ac:dyDescent="0.3">
      <c r="A1" s="32"/>
      <c r="B1" s="33" t="s">
        <v>199</v>
      </c>
      <c r="C1" s="33"/>
      <c r="D1" s="33" t="s">
        <v>200</v>
      </c>
      <c r="E1" s="33" t="s">
        <v>175</v>
      </c>
      <c r="F1" s="34" t="s">
        <v>85</v>
      </c>
      <c r="G1" s="34" t="s">
        <v>2</v>
      </c>
      <c r="H1" s="35"/>
      <c r="I1" s="34"/>
    </row>
    <row r="2" spans="1:9" ht="70.05" customHeight="1" x14ac:dyDescent="0.3">
      <c r="A2" s="36"/>
      <c r="B2" s="73" t="s">
        <v>323</v>
      </c>
      <c r="C2" s="74"/>
      <c r="D2" s="74"/>
      <c r="E2" s="74"/>
      <c r="F2" s="37"/>
      <c r="G2" s="37"/>
      <c r="H2" s="38"/>
      <c r="I2" s="39"/>
    </row>
    <row r="3" spans="1:9" ht="40.049999999999997" customHeight="1" x14ac:dyDescent="0.3">
      <c r="A3" s="40" t="s">
        <v>5</v>
      </c>
      <c r="B3" s="41" t="s">
        <v>0</v>
      </c>
      <c r="C3" s="40"/>
      <c r="D3" s="40"/>
      <c r="E3" s="40"/>
      <c r="F3" s="40"/>
      <c r="G3" s="40" t="s">
        <v>37</v>
      </c>
      <c r="H3" s="42"/>
      <c r="I3" s="40"/>
    </row>
    <row r="4" spans="1:9" s="44" customFormat="1" ht="28.2" customHeight="1" x14ac:dyDescent="0.3">
      <c r="A4" s="40" t="s">
        <v>6</v>
      </c>
      <c r="B4" s="43" t="s">
        <v>1</v>
      </c>
      <c r="C4" s="23"/>
      <c r="D4" s="3"/>
      <c r="E4" s="45" t="s">
        <v>183</v>
      </c>
      <c r="H4" s="46"/>
      <c r="I4" s="40"/>
    </row>
    <row r="5" spans="1:9" ht="32.4" customHeight="1" x14ac:dyDescent="0.3">
      <c r="A5" s="40" t="s">
        <v>7</v>
      </c>
      <c r="B5" s="43" t="s">
        <v>158</v>
      </c>
      <c r="C5" s="23"/>
      <c r="D5" s="4"/>
      <c r="E5" s="45" t="s">
        <v>184</v>
      </c>
      <c r="G5" s="30" t="s">
        <v>38</v>
      </c>
      <c r="I5" s="40"/>
    </row>
    <row r="6" spans="1:9" ht="112.95" customHeight="1" x14ac:dyDescent="0.3">
      <c r="A6" s="40" t="s">
        <v>8</v>
      </c>
      <c r="B6" s="43" t="s">
        <v>324</v>
      </c>
      <c r="C6" s="23"/>
      <c r="D6" s="31"/>
      <c r="E6" s="45" t="s">
        <v>310</v>
      </c>
      <c r="I6" s="40"/>
    </row>
    <row r="7" spans="1:9" ht="40.200000000000003" customHeight="1" x14ac:dyDescent="0.3">
      <c r="A7" s="49" t="s">
        <v>305</v>
      </c>
      <c r="B7" s="50" t="s">
        <v>311</v>
      </c>
      <c r="C7" s="23"/>
      <c r="D7" s="5"/>
      <c r="E7" s="45"/>
      <c r="I7" s="40"/>
    </row>
    <row r="8" spans="1:9" ht="40.200000000000003" customHeight="1" x14ac:dyDescent="0.3">
      <c r="A8" s="49" t="s">
        <v>306</v>
      </c>
      <c r="B8" s="50" t="s">
        <v>308</v>
      </c>
      <c r="C8" s="23"/>
      <c r="D8" s="5"/>
      <c r="E8" s="45"/>
      <c r="I8" s="40"/>
    </row>
    <row r="9" spans="1:9" ht="40.200000000000003" customHeight="1" x14ac:dyDescent="0.3">
      <c r="A9" s="49" t="s">
        <v>307</v>
      </c>
      <c r="B9" s="50" t="s">
        <v>309</v>
      </c>
      <c r="C9" s="23"/>
      <c r="D9" s="5"/>
      <c r="E9" s="45"/>
      <c r="I9" s="40"/>
    </row>
    <row r="10" spans="1:9" ht="45.6" customHeight="1" x14ac:dyDescent="0.3">
      <c r="A10" s="49" t="s">
        <v>326</v>
      </c>
      <c r="B10" s="50" t="s">
        <v>325</v>
      </c>
      <c r="C10" s="23"/>
      <c r="D10" s="5"/>
      <c r="E10" s="45"/>
      <c r="I10" s="40"/>
    </row>
    <row r="11" spans="1:9" ht="45.6" customHeight="1" x14ac:dyDescent="0.3">
      <c r="A11" s="49" t="s">
        <v>327</v>
      </c>
      <c r="B11" s="50" t="s">
        <v>20</v>
      </c>
      <c r="C11" s="23"/>
      <c r="D11" s="5"/>
      <c r="E11" s="45"/>
      <c r="I11" s="40"/>
    </row>
    <row r="12" spans="1:9" ht="45.6" customHeight="1" x14ac:dyDescent="0.3">
      <c r="A12" s="49" t="s">
        <v>9</v>
      </c>
      <c r="B12" s="43" t="s">
        <v>333</v>
      </c>
      <c r="C12" s="23"/>
      <c r="D12" s="5"/>
      <c r="E12" s="45" t="s">
        <v>203</v>
      </c>
      <c r="I12" s="40"/>
    </row>
    <row r="13" spans="1:9" ht="45.6" customHeight="1" x14ac:dyDescent="0.3">
      <c r="A13" s="49" t="s">
        <v>328</v>
      </c>
      <c r="B13" s="50" t="str">
        <f>IF(D12="ja","ggf. Titel der 2. Projektleitung (Ansprechperson)", "")</f>
        <v/>
      </c>
      <c r="C13" s="23"/>
      <c r="D13" s="5"/>
      <c r="E13" s="45" t="s">
        <v>334</v>
      </c>
      <c r="I13" s="40"/>
    </row>
    <row r="14" spans="1:9" ht="45.6" customHeight="1" x14ac:dyDescent="0.3">
      <c r="A14" s="49" t="s">
        <v>329</v>
      </c>
      <c r="B14" s="50" t="str">
        <f>IF(D12="ja","Nachname der 2. Projektleitung (Ansprechperson)", "")</f>
        <v/>
      </c>
      <c r="C14" s="23"/>
      <c r="D14" s="5"/>
      <c r="E14" s="45" t="s">
        <v>334</v>
      </c>
      <c r="I14" s="40"/>
    </row>
    <row r="15" spans="1:9" ht="45.6" customHeight="1" x14ac:dyDescent="0.3">
      <c r="A15" s="49" t="s">
        <v>330</v>
      </c>
      <c r="B15" s="50" t="str">
        <f>IF(D12="ja","Vorname der 2. Projektleitung (Ansprechperson)", "")</f>
        <v/>
      </c>
      <c r="C15" s="23"/>
      <c r="D15" s="5"/>
      <c r="E15" s="45" t="s">
        <v>334</v>
      </c>
      <c r="I15" s="40"/>
    </row>
    <row r="16" spans="1:9" ht="45.6" customHeight="1" x14ac:dyDescent="0.3">
      <c r="A16" s="49" t="s">
        <v>331</v>
      </c>
      <c r="B16" s="50" t="str">
        <f>IF(D12="ja","E-Mail-Adresse der 2. Projektleitung (Ansprechperson)", "")</f>
        <v/>
      </c>
      <c r="C16" s="23"/>
      <c r="D16" s="5"/>
      <c r="E16" s="45" t="s">
        <v>334</v>
      </c>
      <c r="I16" s="40"/>
    </row>
    <row r="17" spans="1:9" ht="36.6" customHeight="1" x14ac:dyDescent="0.3">
      <c r="A17" s="49" t="s">
        <v>332</v>
      </c>
      <c r="B17" s="50" t="str">
        <f>IF(D12="ja","Darf die 2. Projektleitung bzw. Ansprechperson im Rahmen der Online-Auftritte namentlich genannt werden?", "")</f>
        <v/>
      </c>
      <c r="C17" s="23"/>
      <c r="D17" s="4"/>
      <c r="E17" s="45" t="s">
        <v>335</v>
      </c>
      <c r="I17" s="40"/>
    </row>
    <row r="18" spans="1:9" ht="41.4" customHeight="1" x14ac:dyDescent="0.3">
      <c r="A18" s="49" t="s">
        <v>10</v>
      </c>
      <c r="B18" s="43" t="s">
        <v>100</v>
      </c>
      <c r="C18" s="23"/>
      <c r="D18" s="4"/>
      <c r="E18" s="45" t="s">
        <v>203</v>
      </c>
      <c r="G18" s="30" t="s">
        <v>101</v>
      </c>
      <c r="I18" s="40"/>
    </row>
    <row r="19" spans="1:9" ht="55.2" customHeight="1" x14ac:dyDescent="0.3">
      <c r="A19" s="49" t="s">
        <v>11</v>
      </c>
      <c r="B19" s="43" t="str">
        <f>IF(D18="ja", "Bitte geben Sie die Veränderungen im Konsortium an. Welche Konsortialmitglieder sind ausgeschieden, welche sind hinzugekommen?", "")</f>
        <v/>
      </c>
      <c r="C19" s="23"/>
      <c r="D19" s="24"/>
      <c r="E19" s="45" t="s">
        <v>338</v>
      </c>
      <c r="F19" s="47"/>
      <c r="G19" s="47"/>
      <c r="H19" s="51"/>
      <c r="I19" s="40"/>
    </row>
    <row r="20" spans="1:9" ht="81" customHeight="1" x14ac:dyDescent="0.3">
      <c r="A20" s="49"/>
      <c r="B20" s="43" t="s">
        <v>204</v>
      </c>
      <c r="C20" s="23"/>
      <c r="D20" s="23"/>
      <c r="E20" s="45"/>
      <c r="G20" s="47" t="s">
        <v>149</v>
      </c>
      <c r="H20" s="51"/>
      <c r="I20" s="40"/>
    </row>
    <row r="21" spans="1:9" ht="57.6" customHeight="1" x14ac:dyDescent="0.3">
      <c r="A21" s="49" t="s">
        <v>12</v>
      </c>
      <c r="B21" s="43" t="s">
        <v>179</v>
      </c>
      <c r="C21" s="23"/>
      <c r="D21" s="6"/>
      <c r="E21" s="52" t="s">
        <v>180</v>
      </c>
      <c r="F21" s="53"/>
      <c r="G21" s="30" t="s">
        <v>39</v>
      </c>
      <c r="I21" s="40"/>
    </row>
    <row r="22" spans="1:9" ht="37.200000000000003" customHeight="1" x14ac:dyDescent="0.3">
      <c r="A22" s="49" t="s">
        <v>13</v>
      </c>
      <c r="B22" s="43" t="s">
        <v>181</v>
      </c>
      <c r="C22" s="23"/>
      <c r="D22" s="6"/>
      <c r="E22" s="52" t="s">
        <v>180</v>
      </c>
      <c r="F22" s="53"/>
      <c r="I22" s="40"/>
    </row>
    <row r="23" spans="1:9" ht="36.6" customHeight="1" x14ac:dyDescent="0.3">
      <c r="A23" s="49" t="s">
        <v>14</v>
      </c>
      <c r="B23" s="43" t="s">
        <v>185</v>
      </c>
      <c r="C23" s="23"/>
      <c r="D23" s="25"/>
      <c r="E23" s="54" t="s">
        <v>314</v>
      </c>
      <c r="F23" s="53"/>
      <c r="I23" s="40"/>
    </row>
    <row r="24" spans="1:9" ht="36.6" customHeight="1" x14ac:dyDescent="0.3">
      <c r="A24" s="49" t="s">
        <v>15</v>
      </c>
      <c r="B24" s="43" t="s">
        <v>182</v>
      </c>
      <c r="C24" s="23"/>
      <c r="D24" s="6"/>
      <c r="E24" s="52" t="s">
        <v>180</v>
      </c>
      <c r="G24" s="47"/>
      <c r="H24" s="51"/>
      <c r="I24" s="40"/>
    </row>
    <row r="25" spans="1:9" ht="36.6" customHeight="1" x14ac:dyDescent="0.3">
      <c r="A25" s="49" t="s">
        <v>21</v>
      </c>
      <c r="B25" s="43" t="s">
        <v>339</v>
      </c>
      <c r="C25" s="23"/>
      <c r="D25" s="6"/>
      <c r="E25" s="45" t="s">
        <v>203</v>
      </c>
      <c r="G25" s="47"/>
      <c r="H25" s="51"/>
      <c r="I25" s="40"/>
    </row>
    <row r="26" spans="1:9" ht="36.6" customHeight="1" x14ac:dyDescent="0.3">
      <c r="A26" s="49" t="s">
        <v>22</v>
      </c>
      <c r="B26" s="43" t="s">
        <v>214</v>
      </c>
      <c r="C26" s="23"/>
      <c r="D26" s="6"/>
      <c r="E26" s="45" t="s">
        <v>203</v>
      </c>
      <c r="G26" s="47"/>
      <c r="H26" s="51"/>
      <c r="I26" s="40"/>
    </row>
    <row r="27" spans="1:9" ht="60" customHeight="1" x14ac:dyDescent="0.3">
      <c r="A27" s="49" t="s">
        <v>213</v>
      </c>
      <c r="B27" s="43" t="str">
        <f>IF(D26="ja", "Bitte geben Sie das Datum des (im Verlängerungsantrag genannten) neuen Projektendes an.", "")</f>
        <v/>
      </c>
      <c r="C27" s="23"/>
      <c r="D27" s="6"/>
      <c r="E27" s="52" t="s">
        <v>340</v>
      </c>
      <c r="G27" s="47"/>
      <c r="H27" s="51"/>
      <c r="I27" s="40"/>
    </row>
    <row r="28" spans="1:9" ht="60" customHeight="1" x14ac:dyDescent="0.3">
      <c r="A28" s="49" t="s">
        <v>215</v>
      </c>
      <c r="B28" s="43" t="str">
        <f>IF(D26="ja", "Bitte geben Sie die neue Projektlaufzeit in Monaten (vom im ursprünglichen Antrag geplantem Projektbeginn bis zum Projektende lt. Verlängerungsantrag) an.", "")</f>
        <v/>
      </c>
      <c r="C28" s="23"/>
      <c r="D28" s="6"/>
      <c r="E28" s="52" t="s">
        <v>341</v>
      </c>
      <c r="G28" s="47"/>
      <c r="H28" s="51"/>
      <c r="I28" s="40"/>
    </row>
    <row r="29" spans="1:9" x14ac:dyDescent="0.3">
      <c r="A29" s="49"/>
      <c r="B29" s="55"/>
      <c r="C29" s="56"/>
      <c r="D29" s="57"/>
      <c r="E29" s="45"/>
      <c r="I29" s="40"/>
    </row>
    <row r="30" spans="1:9" ht="42.6" customHeight="1" x14ac:dyDescent="0.3">
      <c r="A30" s="40" t="s">
        <v>16</v>
      </c>
      <c r="B30" s="41" t="s">
        <v>4</v>
      </c>
      <c r="C30" s="40"/>
      <c r="D30" s="40"/>
      <c r="E30" s="58"/>
      <c r="F30" s="40"/>
      <c r="G30" s="40" t="s">
        <v>36</v>
      </c>
      <c r="H30" s="42"/>
      <c r="I30" s="40"/>
    </row>
    <row r="31" spans="1:9" ht="43.95" customHeight="1" x14ac:dyDescent="0.3">
      <c r="A31" s="40" t="s">
        <v>17</v>
      </c>
      <c r="B31" s="43" t="s">
        <v>150</v>
      </c>
      <c r="C31" s="23"/>
      <c r="D31" s="4"/>
      <c r="E31" s="45"/>
      <c r="I31" s="40"/>
    </row>
    <row r="32" spans="1:9" ht="60" customHeight="1" x14ac:dyDescent="0.3">
      <c r="A32" s="40"/>
      <c r="B32" s="43" t="str">
        <f>IF(D31="ja", "Wie viel Prozent der im Projekt beantragten Stellen sind bis zum Stichtag (31.12.2022) besetzt worden?", "")</f>
        <v/>
      </c>
      <c r="C32" s="23"/>
      <c r="D32" s="59" t="str">
        <f>IFERROR(D34/D33,"Wert wird automatisch berechnet.")</f>
        <v>Wert wird automatisch berechnet.</v>
      </c>
      <c r="E32" s="45" t="s">
        <v>177</v>
      </c>
      <c r="F32" s="30" t="s">
        <v>86</v>
      </c>
      <c r="G32" s="60" t="s">
        <v>99</v>
      </c>
      <c r="H32" s="51"/>
      <c r="I32" s="40"/>
    </row>
    <row r="33" spans="1:9" ht="42.6" customHeight="1" outlineLevel="1" x14ac:dyDescent="0.3">
      <c r="A33" s="40" t="s">
        <v>18</v>
      </c>
      <c r="B33" s="43" t="str">
        <f>IF(D31="ja", "Geben Sie bitte die Anzahl der beantragten Stellen in Vollzeitäquivalenten an.", "")</f>
        <v/>
      </c>
      <c r="C33" s="23"/>
      <c r="D33" s="26"/>
      <c r="E33" s="45" t="s">
        <v>186</v>
      </c>
      <c r="G33" s="61" t="s">
        <v>151</v>
      </c>
      <c r="H33" s="51"/>
      <c r="I33" s="40"/>
    </row>
    <row r="34" spans="1:9" ht="94.95" customHeight="1" outlineLevel="1" x14ac:dyDescent="0.3">
      <c r="A34" s="40" t="s">
        <v>19</v>
      </c>
      <c r="B34" s="43" t="str">
        <f>IF(D31="ja", "Geben Sie bitte die Anzahl der Stellen (in Vollzeitäquivalenten) an, die bis zum Stichtag 31.12.2022 besetzt wurden.", "")</f>
        <v/>
      </c>
      <c r="C34" s="23"/>
      <c r="D34" s="27"/>
      <c r="E34" s="45" t="s">
        <v>186</v>
      </c>
      <c r="G34" s="47"/>
      <c r="H34" s="51"/>
      <c r="I34" s="40"/>
    </row>
    <row r="35" spans="1:9" ht="28.8" x14ac:dyDescent="0.3">
      <c r="A35" s="40" t="s">
        <v>79</v>
      </c>
      <c r="B35" s="43" t="str">
        <f>IF(D31="ja", "Sind alle beantragten Stellen bis zum Stichtag (31.12.2022) besetzt worden?", "")</f>
        <v/>
      </c>
      <c r="C35" s="23"/>
      <c r="D35" s="4"/>
      <c r="E35" s="45" t="s">
        <v>186</v>
      </c>
      <c r="G35" s="47"/>
      <c r="H35" s="51"/>
      <c r="I35" s="40"/>
    </row>
    <row r="36" spans="1:9" ht="94.95" customHeight="1" x14ac:dyDescent="0.3">
      <c r="A36" s="40" t="s">
        <v>83</v>
      </c>
      <c r="B36" s="43" t="str">
        <f>IF(D35="ja", "Bis wann erfolgte die vollständige Besetzung der vorgesehenen/beantragten Stellen? Bitte geben Sie das Datum des Stellenantritts der zuletzt besetzten Projektstelle an. (Bitte nutzen Sie das folgende Schema: TT.MM.JJJJ)", "")</f>
        <v/>
      </c>
      <c r="C36" s="23"/>
      <c r="D36" s="7"/>
      <c r="E36" s="52" t="s">
        <v>187</v>
      </c>
      <c r="F36" s="47"/>
      <c r="G36" s="47"/>
      <c r="H36" s="51"/>
      <c r="I36" s="40"/>
    </row>
    <row r="37" spans="1:9" ht="63.6" customHeight="1" x14ac:dyDescent="0.3">
      <c r="A37" s="40" t="s">
        <v>87</v>
      </c>
      <c r="B37" s="43" t="str">
        <f>IF(D35="ja", "Wie viele Monate nach dem im Antrag vorgesehenen Projektbeginn erfolgte die vollständige Besetzung der beantragten bzw. vorgesehenen Stellen? (Bitte runden Sie auf ganze Monate.)", "")</f>
        <v/>
      </c>
      <c r="C37" s="23"/>
      <c r="D37" s="8"/>
      <c r="E37" s="45" t="s">
        <v>187</v>
      </c>
      <c r="G37" s="47"/>
      <c r="H37" s="51"/>
      <c r="I37" s="40"/>
    </row>
    <row r="38" spans="1:9" ht="51.6" customHeight="1" x14ac:dyDescent="0.3">
      <c r="A38" s="40" t="s">
        <v>160</v>
      </c>
      <c r="B38" s="43" t="str">
        <f>IF(D31="ja", "Gab es Verzögerungen bei den Stellenbesetzungen in Ihrem Projekt?", "")</f>
        <v/>
      </c>
      <c r="C38" s="23"/>
      <c r="D38" s="4"/>
      <c r="E38" s="45" t="s">
        <v>186</v>
      </c>
      <c r="G38" s="47"/>
      <c r="H38" s="51"/>
      <c r="I38" s="40"/>
    </row>
    <row r="39" spans="1:9" ht="51.6" customHeight="1" x14ac:dyDescent="0.3">
      <c r="A39" s="40" t="s">
        <v>161</v>
      </c>
      <c r="B39" s="43" t="str">
        <f>IF(D38="ja", "Bitte geben Sie die Gründe für die Verzögerungen bei den Stellenbesetzungen an. Mehrfachauswahl (Option 2.8.1-2.8.8) möglich und zusätzliche Antwort unter 2.8.9 Sonstiges.", "")</f>
        <v/>
      </c>
      <c r="C39" s="23"/>
      <c r="D39" s="17"/>
      <c r="E39" s="45" t="s">
        <v>188</v>
      </c>
      <c r="G39" s="47"/>
      <c r="H39" s="51"/>
      <c r="I39" s="40"/>
    </row>
    <row r="40" spans="1:9" ht="49.95" customHeight="1" x14ac:dyDescent="0.3">
      <c r="A40" s="49" t="s">
        <v>216</v>
      </c>
      <c r="B40" s="50" t="str">
        <f>IF(D38="ja","Unklarheiten oder Verzögerungen bei der Mittelfreigabe (späte Unterzeichnung der VzD; VzD nicht als Zuweisungsbescheid anerkannt u.ä.)","")</f>
        <v/>
      </c>
      <c r="C40" s="23"/>
      <c r="D40" s="8"/>
      <c r="E40" s="45"/>
      <c r="G40" s="47"/>
      <c r="H40" s="51"/>
      <c r="I40" s="40"/>
    </row>
    <row r="41" spans="1:9" ht="49.95" customHeight="1" x14ac:dyDescent="0.3">
      <c r="A41" s="49" t="s">
        <v>217</v>
      </c>
      <c r="B41" s="50" t="str">
        <f>IF(D38="ja", "schlechte Bewerber*innenlage; daher mehrfache Stellenausschreibung notwendig","")</f>
        <v/>
      </c>
      <c r="C41" s="23"/>
      <c r="D41" s="8"/>
      <c r="E41" s="45"/>
      <c r="G41" s="47"/>
      <c r="H41" s="51"/>
      <c r="I41" s="40"/>
    </row>
    <row r="42" spans="1:9" ht="49.95" customHeight="1" x14ac:dyDescent="0.3">
      <c r="A42" s="49" t="s">
        <v>218</v>
      </c>
      <c r="B42" s="50" t="str">
        <f>IF(D38="ja", "Dauer der Stellenbesetzungsverfahren (z.B. bei der Stellenausschreibung) im öffentlichen Dienst im Allgemeinen oder aufgrund der Verfahren an der jeweiligen Hochschule im Besonderen","")</f>
        <v/>
      </c>
      <c r="C42" s="23"/>
      <c r="D42" s="8"/>
      <c r="E42" s="45"/>
      <c r="G42" s="47"/>
      <c r="H42" s="51"/>
      <c r="I42" s="40"/>
    </row>
    <row r="43" spans="1:9" ht="49.95" customHeight="1" x14ac:dyDescent="0.3">
      <c r="A43" s="49" t="s">
        <v>219</v>
      </c>
      <c r="B43" s="50" t="str">
        <f>IF(D38="ja", "kurzfristige Absage von ausgewählten Bewerber*innen","")</f>
        <v/>
      </c>
      <c r="C43" s="23"/>
      <c r="D43" s="8"/>
      <c r="E43" s="45"/>
      <c r="G43" s="47"/>
      <c r="H43" s="51"/>
      <c r="I43" s="40"/>
    </row>
    <row r="44" spans="1:9" ht="49.95" customHeight="1" x14ac:dyDescent="0.3">
      <c r="A44" s="49" t="s">
        <v>220</v>
      </c>
      <c r="B44" s="50" t="str">
        <f>IF(D38="ja", "geringe Attraktivität der Stellen (Teilzeit, befristet, vergleichsweise geringe Gehaltsobergrenzen)","")</f>
        <v/>
      </c>
      <c r="C44" s="23"/>
      <c r="D44" s="8"/>
      <c r="E44" s="45"/>
      <c r="G44" s="47"/>
      <c r="H44" s="51"/>
      <c r="I44" s="40"/>
    </row>
    <row r="45" spans="1:9" ht="49.95" customHeight="1" x14ac:dyDescent="0.3">
      <c r="A45" s="49" t="s">
        <v>221</v>
      </c>
      <c r="B45" s="50" t="str">
        <f>IF(D38="ja", "Umstrukturierungen im Konsortium","")</f>
        <v/>
      </c>
      <c r="C45" s="23"/>
      <c r="D45" s="8"/>
      <c r="E45" s="45"/>
      <c r="G45" s="47"/>
      <c r="H45" s="51"/>
      <c r="I45" s="40"/>
    </row>
    <row r="46" spans="1:9" ht="49.95" customHeight="1" x14ac:dyDescent="0.3">
      <c r="A46" s="49" t="s">
        <v>222</v>
      </c>
      <c r="B46" s="50" t="str">
        <f>IF(D38="ja", "langer Zeitraum zwischen Zusage und Stellenantritt aufgrund der Kündigungsfristen","")</f>
        <v/>
      </c>
      <c r="C46" s="23"/>
      <c r="D46" s="8"/>
      <c r="E46" s="45"/>
      <c r="G46" s="47"/>
      <c r="H46" s="51"/>
      <c r="I46" s="40"/>
    </row>
    <row r="47" spans="1:9" ht="49.95" customHeight="1" x14ac:dyDescent="0.3">
      <c r="A47" s="49"/>
      <c r="B47" s="50" t="str">
        <f>IF(D38="ja", "Konkurrenz mit anderen Arbeitgeber*innen","")</f>
        <v/>
      </c>
      <c r="C47" s="23"/>
      <c r="D47" s="8"/>
      <c r="E47" s="45"/>
      <c r="G47" s="47"/>
      <c r="H47" s="51"/>
      <c r="I47" s="40"/>
    </row>
    <row r="48" spans="1:9" ht="49.95" customHeight="1" x14ac:dyDescent="0.3">
      <c r="A48" s="49"/>
      <c r="B48" s="50" t="str">
        <f>IF(D38="ja", "Andere Gründe (Bitte Freitextfeld nutzen)","")</f>
        <v/>
      </c>
      <c r="C48" s="23"/>
      <c r="D48" s="8"/>
      <c r="E48" s="45"/>
      <c r="G48" s="47"/>
      <c r="H48" s="51"/>
      <c r="I48" s="40"/>
    </row>
    <row r="49" spans="1:9" ht="49.95" customHeight="1" x14ac:dyDescent="0.3">
      <c r="A49" s="49" t="s">
        <v>162</v>
      </c>
      <c r="B49" s="43" t="str">
        <f>IF(D31="ja", "Gab es in der Projektlaufzeit Wechsel in den Stellenbesetzungen?", "")</f>
        <v/>
      </c>
      <c r="C49" s="23"/>
      <c r="D49" s="8"/>
      <c r="E49" s="45"/>
      <c r="G49" s="47"/>
      <c r="H49" s="51"/>
      <c r="I49" s="40"/>
    </row>
    <row r="50" spans="1:9" ht="120" customHeight="1" x14ac:dyDescent="0.3">
      <c r="A50" s="49" t="s">
        <v>318</v>
      </c>
      <c r="B50" s="43" t="s">
        <v>164</v>
      </c>
      <c r="C50" s="23"/>
      <c r="D50" s="28"/>
      <c r="E50" s="54" t="s">
        <v>191</v>
      </c>
      <c r="G50" s="47"/>
      <c r="H50" s="51"/>
      <c r="I50" s="40"/>
    </row>
    <row r="51" spans="1:9" x14ac:dyDescent="0.3">
      <c r="A51" s="40"/>
      <c r="B51" s="63"/>
      <c r="C51" s="18"/>
      <c r="E51" s="45"/>
      <c r="I51" s="40"/>
    </row>
    <row r="52" spans="1:9" ht="37.950000000000003" customHeight="1" x14ac:dyDescent="0.3">
      <c r="A52" s="40" t="s">
        <v>23</v>
      </c>
      <c r="B52" s="41" t="s">
        <v>3</v>
      </c>
      <c r="C52" s="40"/>
      <c r="D52" s="40"/>
      <c r="E52" s="58"/>
      <c r="F52" s="40"/>
      <c r="G52" s="40"/>
      <c r="H52" s="42"/>
      <c r="I52" s="40"/>
    </row>
    <row r="53" spans="1:9" ht="37.950000000000003" customHeight="1" x14ac:dyDescent="0.3">
      <c r="A53" s="49" t="s">
        <v>25</v>
      </c>
      <c r="B53" s="64" t="s">
        <v>349</v>
      </c>
      <c r="C53" s="65"/>
      <c r="D53" s="72"/>
      <c r="E53" s="45" t="s">
        <v>350</v>
      </c>
      <c r="F53" s="40"/>
      <c r="G53" s="40"/>
      <c r="H53" s="67"/>
      <c r="I53" s="40"/>
    </row>
    <row r="54" spans="1:9" ht="73.8" customHeight="1" x14ac:dyDescent="0.3">
      <c r="A54" s="49"/>
      <c r="B54" s="43" t="s">
        <v>342</v>
      </c>
      <c r="C54" s="23"/>
      <c r="D54" s="59" t="str">
        <f>IFERROR(D56/D55,"Wert wird automatisch berechnet.")</f>
        <v>Wert wird automatisch berechnet.</v>
      </c>
      <c r="E54" s="45" t="s">
        <v>192</v>
      </c>
      <c r="F54" s="30" t="s">
        <v>91</v>
      </c>
      <c r="G54" s="60" t="s">
        <v>98</v>
      </c>
      <c r="H54" s="51"/>
      <c r="I54" s="40"/>
    </row>
    <row r="55" spans="1:9" ht="34.950000000000003" customHeight="1" outlineLevel="1" x14ac:dyDescent="0.3">
      <c r="A55" s="49"/>
      <c r="B55" s="43" t="s">
        <v>24</v>
      </c>
      <c r="C55" s="23"/>
      <c r="D55" s="16">
        <f>D58+D75</f>
        <v>0</v>
      </c>
      <c r="E55" s="45" t="s">
        <v>223</v>
      </c>
      <c r="H55" s="51"/>
      <c r="I55" s="40"/>
    </row>
    <row r="56" spans="1:9" ht="34.950000000000003" customHeight="1" outlineLevel="1" x14ac:dyDescent="0.3">
      <c r="A56" s="49"/>
      <c r="B56" s="43" t="s">
        <v>343</v>
      </c>
      <c r="C56" s="23"/>
      <c r="D56" s="16">
        <f>D60+D77</f>
        <v>0</v>
      </c>
      <c r="E56" s="45" t="s">
        <v>224</v>
      </c>
      <c r="H56" s="51"/>
      <c r="I56" s="40"/>
    </row>
    <row r="57" spans="1:9" ht="85.8" customHeight="1" x14ac:dyDescent="0.3">
      <c r="A57" s="49"/>
      <c r="B57" s="43" t="s">
        <v>27</v>
      </c>
      <c r="C57" s="23"/>
      <c r="D57" s="59" t="str">
        <f>IFERROR(1-D60/D58,"Wert wird automatisch berechnet.")</f>
        <v>Wert wird automatisch berechnet.</v>
      </c>
      <c r="E57" s="45" t="s">
        <v>193</v>
      </c>
      <c r="F57" s="30" t="s">
        <v>92</v>
      </c>
      <c r="G57" s="60" t="s">
        <v>97</v>
      </c>
      <c r="H57" s="51"/>
      <c r="I57" s="40"/>
    </row>
    <row r="58" spans="1:9" ht="81.599999999999994" customHeight="1" outlineLevel="1" x14ac:dyDescent="0.3">
      <c r="A58" s="49" t="s">
        <v>26</v>
      </c>
      <c r="B58" s="43" t="s">
        <v>225</v>
      </c>
      <c r="C58" s="23"/>
      <c r="D58" s="15"/>
      <c r="E58" s="45" t="s">
        <v>373</v>
      </c>
      <c r="I58" s="40"/>
    </row>
    <row r="59" spans="1:9" ht="64.2" customHeight="1" outlineLevel="1" x14ac:dyDescent="0.3">
      <c r="A59" s="49" t="s">
        <v>28</v>
      </c>
      <c r="B59" s="43" t="str">
        <f>IF(D53="ja","Eigenanteile aus vorangegangenen Haushaltsjahren (2020 und 2021)", "")</f>
        <v/>
      </c>
      <c r="C59" s="23"/>
      <c r="D59" s="15"/>
      <c r="E59" s="45" t="s">
        <v>376</v>
      </c>
      <c r="I59" s="40"/>
    </row>
    <row r="60" spans="1:9" ht="77.400000000000006" customHeight="1" outlineLevel="1" x14ac:dyDescent="0.3">
      <c r="A60" s="49" t="s">
        <v>29</v>
      </c>
      <c r="B60" s="43" t="s">
        <v>226</v>
      </c>
      <c r="C60" s="23"/>
      <c r="D60" s="15"/>
      <c r="E60" s="45" t="s">
        <v>374</v>
      </c>
      <c r="I60" s="40"/>
    </row>
    <row r="61" spans="1:9" ht="75.599999999999994" customHeight="1" x14ac:dyDescent="0.3">
      <c r="A61" s="49" t="s">
        <v>30</v>
      </c>
      <c r="B61" s="43" t="s">
        <v>358</v>
      </c>
      <c r="C61" s="23"/>
      <c r="D61" s="23"/>
      <c r="E61" s="45" t="s">
        <v>228</v>
      </c>
      <c r="F61" s="30" t="s">
        <v>74</v>
      </c>
      <c r="G61" s="47"/>
      <c r="H61" s="51"/>
      <c r="I61" s="40"/>
    </row>
    <row r="62" spans="1:9" ht="40.200000000000003" customHeight="1" x14ac:dyDescent="0.3">
      <c r="A62" s="49" t="s">
        <v>230</v>
      </c>
      <c r="B62" s="50" t="s">
        <v>240</v>
      </c>
      <c r="C62" s="23"/>
      <c r="D62" s="5"/>
      <c r="E62" s="45"/>
      <c r="G62" s="47"/>
      <c r="H62" s="51"/>
      <c r="I62" s="40"/>
    </row>
    <row r="63" spans="1:9" ht="40.200000000000003" customHeight="1" x14ac:dyDescent="0.3">
      <c r="A63" s="49" t="s">
        <v>231</v>
      </c>
      <c r="B63" s="50" t="s">
        <v>241</v>
      </c>
      <c r="C63" s="23"/>
      <c r="D63" s="5"/>
      <c r="E63" s="45"/>
      <c r="G63" s="47"/>
      <c r="H63" s="51"/>
      <c r="I63" s="40"/>
    </row>
    <row r="64" spans="1:9" ht="40.200000000000003" customHeight="1" x14ac:dyDescent="0.3">
      <c r="A64" s="49" t="s">
        <v>232</v>
      </c>
      <c r="B64" s="50" t="s">
        <v>242</v>
      </c>
      <c r="C64" s="23"/>
      <c r="D64" s="5"/>
      <c r="E64" s="45"/>
      <c r="G64" s="47"/>
      <c r="H64" s="51"/>
      <c r="I64" s="40"/>
    </row>
    <row r="65" spans="1:9" ht="40.200000000000003" customHeight="1" x14ac:dyDescent="0.3">
      <c r="A65" s="49" t="s">
        <v>229</v>
      </c>
      <c r="B65" s="50" t="s">
        <v>375</v>
      </c>
      <c r="C65" s="23"/>
      <c r="D65" s="5"/>
      <c r="E65" s="45"/>
      <c r="G65" s="47"/>
      <c r="H65" s="51"/>
      <c r="I65" s="40"/>
    </row>
    <row r="66" spans="1:9" ht="40.200000000000003" customHeight="1" x14ac:dyDescent="0.3">
      <c r="A66" s="49" t="s">
        <v>233</v>
      </c>
      <c r="B66" s="50" t="s">
        <v>239</v>
      </c>
      <c r="C66" s="23"/>
      <c r="D66" s="5"/>
      <c r="E66" s="45"/>
      <c r="G66" s="47"/>
      <c r="H66" s="51"/>
      <c r="I66" s="40"/>
    </row>
    <row r="67" spans="1:9" ht="40.200000000000003" customHeight="1" x14ac:dyDescent="0.3">
      <c r="A67" s="49" t="s">
        <v>234</v>
      </c>
      <c r="B67" s="50" t="s">
        <v>243</v>
      </c>
      <c r="C67" s="23"/>
      <c r="D67" s="5"/>
      <c r="E67" s="45"/>
      <c r="G67" s="47"/>
      <c r="H67" s="51"/>
      <c r="I67" s="40"/>
    </row>
    <row r="68" spans="1:9" ht="40.200000000000003" customHeight="1" x14ac:dyDescent="0.3">
      <c r="A68" s="49" t="s">
        <v>235</v>
      </c>
      <c r="B68" s="50" t="s">
        <v>316</v>
      </c>
      <c r="C68" s="23"/>
      <c r="D68" s="5"/>
      <c r="E68" s="45"/>
      <c r="G68" s="47"/>
      <c r="H68" s="51"/>
      <c r="I68" s="40"/>
    </row>
    <row r="69" spans="1:9" ht="40.200000000000003" customHeight="1" x14ac:dyDescent="0.3">
      <c r="A69" s="49" t="s">
        <v>236</v>
      </c>
      <c r="B69" s="50" t="s">
        <v>244</v>
      </c>
      <c r="C69" s="23"/>
      <c r="D69" s="5"/>
      <c r="E69" s="45"/>
      <c r="G69" s="47"/>
      <c r="H69" s="51"/>
      <c r="I69" s="40"/>
    </row>
    <row r="70" spans="1:9" ht="40.200000000000003" customHeight="1" x14ac:dyDescent="0.3">
      <c r="A70" s="49" t="s">
        <v>237</v>
      </c>
      <c r="B70" s="50" t="s">
        <v>245</v>
      </c>
      <c r="C70" s="23"/>
      <c r="D70" s="5"/>
      <c r="E70" s="45"/>
      <c r="G70" s="47"/>
      <c r="H70" s="51"/>
      <c r="I70" s="40"/>
    </row>
    <row r="71" spans="1:9" ht="40.200000000000003" customHeight="1" x14ac:dyDescent="0.3">
      <c r="A71" s="49" t="s">
        <v>238</v>
      </c>
      <c r="B71" s="50" t="s">
        <v>378</v>
      </c>
      <c r="C71" s="23"/>
      <c r="D71" s="5"/>
      <c r="E71" s="45"/>
      <c r="G71" s="47"/>
      <c r="H71" s="51"/>
      <c r="I71" s="40"/>
    </row>
    <row r="72" spans="1:9" ht="40.200000000000003" customHeight="1" x14ac:dyDescent="0.3">
      <c r="A72" s="49" t="s">
        <v>356</v>
      </c>
      <c r="B72" s="50" t="s">
        <v>355</v>
      </c>
      <c r="C72" s="23"/>
      <c r="D72" s="5"/>
      <c r="E72" s="45"/>
      <c r="G72" s="47"/>
      <c r="H72" s="51"/>
      <c r="I72" s="40"/>
    </row>
    <row r="73" spans="1:9" ht="79.95" customHeight="1" x14ac:dyDescent="0.3">
      <c r="A73" s="49" t="s">
        <v>357</v>
      </c>
      <c r="B73" s="50" t="s">
        <v>246</v>
      </c>
      <c r="C73" s="23"/>
      <c r="D73" s="5"/>
      <c r="E73" s="45" t="s">
        <v>247</v>
      </c>
      <c r="G73" s="47"/>
      <c r="H73" s="51"/>
      <c r="I73" s="40"/>
    </row>
    <row r="74" spans="1:9" ht="60.6" customHeight="1" x14ac:dyDescent="0.3">
      <c r="A74" s="49"/>
      <c r="B74" s="43" t="s">
        <v>351</v>
      </c>
      <c r="C74" s="23"/>
      <c r="D74" s="59" t="str">
        <f>IFERROR(1-D77/D75,"Wert wird automatisch berechnet.")</f>
        <v>Wert wird automatisch berechnet.</v>
      </c>
      <c r="E74" s="45" t="s">
        <v>227</v>
      </c>
      <c r="F74" s="30" t="s">
        <v>34</v>
      </c>
      <c r="G74" s="30" t="s">
        <v>32</v>
      </c>
      <c r="I74" s="40"/>
    </row>
    <row r="75" spans="1:9" ht="60.6" customHeight="1" outlineLevel="1" x14ac:dyDescent="0.3">
      <c r="A75" s="49" t="s">
        <v>31</v>
      </c>
      <c r="B75" s="43" t="s">
        <v>352</v>
      </c>
      <c r="C75" s="23"/>
      <c r="D75" s="15"/>
      <c r="E75" s="45" t="s">
        <v>372</v>
      </c>
      <c r="I75" s="40"/>
    </row>
    <row r="76" spans="1:9" ht="64.8" customHeight="1" outlineLevel="1" x14ac:dyDescent="0.3">
      <c r="A76" s="49" t="s">
        <v>33</v>
      </c>
      <c r="B76" s="43" t="str">
        <f>IF(D53="ja","Eigenanteile aus dem laufenden Haushaltsjahr (2022)", "")</f>
        <v/>
      </c>
      <c r="C76" s="23"/>
      <c r="D76" s="15"/>
      <c r="E76" s="45" t="s">
        <v>377</v>
      </c>
      <c r="I76" s="40"/>
    </row>
    <row r="77" spans="1:9" ht="52.2" customHeight="1" outlineLevel="1" x14ac:dyDescent="0.3">
      <c r="A77" s="49" t="s">
        <v>35</v>
      </c>
      <c r="B77" s="43" t="s">
        <v>344</v>
      </c>
      <c r="C77" s="23"/>
      <c r="D77" s="15"/>
      <c r="E77" s="45" t="s">
        <v>372</v>
      </c>
      <c r="G77" s="30" t="s">
        <v>88</v>
      </c>
      <c r="I77" s="40"/>
    </row>
    <row r="78" spans="1:9" ht="64.8" customHeight="1" outlineLevel="1" x14ac:dyDescent="0.3">
      <c r="A78" s="49" t="s">
        <v>353</v>
      </c>
      <c r="B78" s="43" t="s">
        <v>379</v>
      </c>
      <c r="C78" s="23"/>
      <c r="D78" s="16"/>
      <c r="E78" s="45" t="s">
        <v>228</v>
      </c>
      <c r="I78" s="40"/>
    </row>
    <row r="79" spans="1:9" ht="39.6" customHeight="1" outlineLevel="1" x14ac:dyDescent="0.3">
      <c r="A79" s="49" t="s">
        <v>359</v>
      </c>
      <c r="B79" s="50" t="s">
        <v>240</v>
      </c>
      <c r="C79" s="23"/>
      <c r="D79" s="15"/>
      <c r="E79" s="45"/>
      <c r="I79" s="40"/>
    </row>
    <row r="80" spans="1:9" ht="39.6" customHeight="1" outlineLevel="1" x14ac:dyDescent="0.3">
      <c r="A80" s="49" t="s">
        <v>360</v>
      </c>
      <c r="B80" s="50" t="s">
        <v>241</v>
      </c>
      <c r="C80" s="23"/>
      <c r="D80" s="15"/>
      <c r="E80" s="45"/>
      <c r="I80" s="40"/>
    </row>
    <row r="81" spans="1:9" ht="39.6" customHeight="1" outlineLevel="1" x14ac:dyDescent="0.3">
      <c r="A81" s="49" t="s">
        <v>361</v>
      </c>
      <c r="B81" s="50" t="s">
        <v>242</v>
      </c>
      <c r="C81" s="23"/>
      <c r="D81" s="15"/>
      <c r="E81" s="45"/>
      <c r="I81" s="40"/>
    </row>
    <row r="82" spans="1:9" ht="39.6" customHeight="1" outlineLevel="1" x14ac:dyDescent="0.3">
      <c r="A82" s="49" t="s">
        <v>362</v>
      </c>
      <c r="B82" s="50" t="s">
        <v>354</v>
      </c>
      <c r="C82" s="23"/>
      <c r="D82" s="15"/>
      <c r="E82" s="45"/>
      <c r="I82" s="40"/>
    </row>
    <row r="83" spans="1:9" ht="39.6" customHeight="1" outlineLevel="1" x14ac:dyDescent="0.3">
      <c r="A83" s="49" t="s">
        <v>363</v>
      </c>
      <c r="B83" s="50" t="s">
        <v>239</v>
      </c>
      <c r="C83" s="23"/>
      <c r="D83" s="15"/>
      <c r="E83" s="45"/>
      <c r="I83" s="40"/>
    </row>
    <row r="84" spans="1:9" ht="39.6" customHeight="1" outlineLevel="1" x14ac:dyDescent="0.3">
      <c r="A84" s="49" t="s">
        <v>364</v>
      </c>
      <c r="B84" s="50" t="s">
        <v>243</v>
      </c>
      <c r="C84" s="23"/>
      <c r="D84" s="15"/>
      <c r="E84" s="45"/>
      <c r="I84" s="40"/>
    </row>
    <row r="85" spans="1:9" ht="39.6" customHeight="1" outlineLevel="1" x14ac:dyDescent="0.3">
      <c r="A85" s="49" t="s">
        <v>365</v>
      </c>
      <c r="B85" s="50" t="s">
        <v>316</v>
      </c>
      <c r="C85" s="23"/>
      <c r="D85" s="15"/>
      <c r="E85" s="45"/>
      <c r="I85" s="40"/>
    </row>
    <row r="86" spans="1:9" ht="39.6" customHeight="1" outlineLevel="1" x14ac:dyDescent="0.3">
      <c r="A86" s="49" t="s">
        <v>366</v>
      </c>
      <c r="B86" s="50" t="s">
        <v>244</v>
      </c>
      <c r="C86" s="23"/>
      <c r="D86" s="15"/>
      <c r="E86" s="45"/>
      <c r="I86" s="40"/>
    </row>
    <row r="87" spans="1:9" ht="39.6" customHeight="1" outlineLevel="1" x14ac:dyDescent="0.3">
      <c r="A87" s="49" t="s">
        <v>367</v>
      </c>
      <c r="B87" s="50" t="s">
        <v>245</v>
      </c>
      <c r="C87" s="23"/>
      <c r="D87" s="15"/>
      <c r="E87" s="45"/>
      <c r="I87" s="40"/>
    </row>
    <row r="88" spans="1:9" ht="39.6" customHeight="1" outlineLevel="1" x14ac:dyDescent="0.3">
      <c r="A88" s="49" t="s">
        <v>368</v>
      </c>
      <c r="B88" s="50" t="s">
        <v>378</v>
      </c>
      <c r="C88" s="23"/>
      <c r="D88" s="15"/>
      <c r="E88" s="45"/>
      <c r="I88" s="40"/>
    </row>
    <row r="89" spans="1:9" ht="39.6" customHeight="1" outlineLevel="1" x14ac:dyDescent="0.3">
      <c r="A89" s="49" t="s">
        <v>369</v>
      </c>
      <c r="B89" s="50" t="s">
        <v>355</v>
      </c>
      <c r="C89" s="23"/>
      <c r="D89" s="15"/>
      <c r="E89" s="45"/>
      <c r="I89" s="40"/>
    </row>
    <row r="90" spans="1:9" ht="69" customHeight="1" outlineLevel="1" x14ac:dyDescent="0.3">
      <c r="A90" s="49" t="s">
        <v>370</v>
      </c>
      <c r="B90" s="50" t="s">
        <v>246</v>
      </c>
      <c r="C90" s="23"/>
      <c r="D90" s="15"/>
      <c r="E90" s="45"/>
      <c r="I90" s="40"/>
    </row>
    <row r="91" spans="1:9" ht="120" customHeight="1" x14ac:dyDescent="0.3">
      <c r="A91" s="49" t="s">
        <v>371</v>
      </c>
      <c r="B91" s="43" t="s">
        <v>165</v>
      </c>
      <c r="C91" s="23"/>
      <c r="D91" s="3"/>
      <c r="E91" s="45" t="s">
        <v>191</v>
      </c>
      <c r="I91" s="40"/>
    </row>
    <row r="92" spans="1:9" x14ac:dyDescent="0.3">
      <c r="A92" s="40"/>
      <c r="B92" s="63"/>
      <c r="C92" s="18"/>
      <c r="E92" s="45"/>
      <c r="I92" s="40"/>
    </row>
    <row r="93" spans="1:9" ht="27" customHeight="1" x14ac:dyDescent="0.3">
      <c r="A93" s="40" t="s">
        <v>41</v>
      </c>
      <c r="B93" s="41" t="s">
        <v>40</v>
      </c>
      <c r="C93" s="40"/>
      <c r="D93" s="40"/>
      <c r="E93" s="58"/>
      <c r="F93" s="40"/>
      <c r="G93" s="40"/>
      <c r="H93" s="42"/>
      <c r="I93" s="40"/>
    </row>
    <row r="94" spans="1:9" ht="79.95" customHeight="1" x14ac:dyDescent="0.3">
      <c r="A94" s="40" t="s">
        <v>42</v>
      </c>
      <c r="B94" s="63" t="s">
        <v>89</v>
      </c>
      <c r="C94" s="18"/>
      <c r="D94" s="4"/>
      <c r="E94" s="68" t="s">
        <v>312</v>
      </c>
      <c r="G94" s="61" t="s">
        <v>152</v>
      </c>
      <c r="H94" s="51"/>
      <c r="I94" s="40"/>
    </row>
    <row r="95" spans="1:9" ht="120" customHeight="1" x14ac:dyDescent="0.3">
      <c r="A95" s="40" t="s">
        <v>43</v>
      </c>
      <c r="B95" s="63" t="str">
        <f>IF(D94="ja", "Gab es Verzögerungen (von mindestens 1 Monat) gegenüber dem im Antrag vorgesehenen Projektbeginn?", "")</f>
        <v/>
      </c>
      <c r="C95" s="18"/>
      <c r="D95" s="4"/>
      <c r="E95" s="68" t="s">
        <v>345</v>
      </c>
      <c r="G95" s="61" t="s">
        <v>153</v>
      </c>
      <c r="H95" s="51"/>
      <c r="I95" s="40"/>
    </row>
    <row r="96" spans="1:9" ht="69" customHeight="1" x14ac:dyDescent="0.3">
      <c r="A96" s="40" t="s">
        <v>44</v>
      </c>
      <c r="B96" s="63" t="str">
        <f>IF(D95="ja", "Um wie viele Monate hat sich der Projektstart (gegenüber dem im Antrag definierten Projektbeginn) verzögert? (Bitte runden Sie auf ganze Monate.)", "")</f>
        <v/>
      </c>
      <c r="C96" s="18"/>
      <c r="D96" s="8"/>
      <c r="E96" s="68" t="s">
        <v>194</v>
      </c>
      <c r="F96" s="30" t="s">
        <v>90</v>
      </c>
      <c r="G96" s="60" t="s">
        <v>49</v>
      </c>
      <c r="H96" s="51"/>
      <c r="I96" s="40"/>
    </row>
    <row r="97" spans="1:9" ht="83.4" customHeight="1" x14ac:dyDescent="0.3">
      <c r="A97" s="40" t="s">
        <v>46</v>
      </c>
      <c r="B97" s="63" t="str">
        <f>IF(OR(D95="ja",D95="Das Projekt ist bis zum Stichtag 31.12.2022 noch nicht gestartet."), "Warum hat sich der Projektstart verzögert?", "")</f>
        <v/>
      </c>
      <c r="C97" s="18"/>
      <c r="D97" s="18"/>
      <c r="E97" s="68" t="s">
        <v>346</v>
      </c>
      <c r="F97" s="30" t="s">
        <v>93</v>
      </c>
      <c r="G97" s="47"/>
      <c r="H97" s="51"/>
      <c r="I97" s="40"/>
    </row>
    <row r="98" spans="1:9" ht="30" customHeight="1" x14ac:dyDescent="0.3">
      <c r="A98" s="49" t="s">
        <v>248</v>
      </c>
      <c r="B98" s="69" t="str">
        <f>IF(OR(D95="ja",D95="Das Projekt ist bis zum Stichtag 31.12.2022 noch nicht gestartet."), "Verzögerungen beim Inkrafttreten der VzD", "")</f>
        <v/>
      </c>
      <c r="C98" s="18"/>
      <c r="D98" s="4"/>
      <c r="E98" s="68"/>
      <c r="G98" s="47"/>
      <c r="H98" s="51"/>
      <c r="I98" s="40"/>
    </row>
    <row r="99" spans="1:9" ht="30" customHeight="1" x14ac:dyDescent="0.3">
      <c r="A99" s="49" t="s">
        <v>249</v>
      </c>
      <c r="B99" s="69" t="str">
        <f>IF(OR(D95="ja",D95="Das Projekt ist bis zum Stichtag 31.12.2022 noch nicht gestartet."), "verspätete Mittelzuweisung bzw. Unklarheiten bei der Mittelzuweisung", "")</f>
        <v/>
      </c>
      <c r="C99" s="18"/>
      <c r="D99" s="4"/>
      <c r="E99" s="68"/>
      <c r="G99" s="47"/>
      <c r="H99" s="51"/>
      <c r="I99" s="40"/>
    </row>
    <row r="100" spans="1:9" ht="30" customHeight="1" x14ac:dyDescent="0.3">
      <c r="A100" s="49" t="s">
        <v>250</v>
      </c>
      <c r="B100" s="69" t="str">
        <f>IF(OR(D95="ja",D95="Das Projekt ist bis zum Stichtag 31.12.2022 noch nicht gestartet."), "verspätete Besetzung der Projektstellen", "")</f>
        <v/>
      </c>
      <c r="C100" s="18"/>
      <c r="D100" s="4"/>
      <c r="E100" s="68"/>
      <c r="G100" s="47"/>
      <c r="H100" s="51"/>
      <c r="I100" s="40"/>
    </row>
    <row r="101" spans="1:9" ht="30" customHeight="1" x14ac:dyDescent="0.3">
      <c r="A101" s="49" t="s">
        <v>251</v>
      </c>
      <c r="B101" s="69" t="str">
        <f>IF(OR(D95="ja",D95="Das Projekt ist bis zum Stichtag 31.12.2022 noch nicht gestartet."), "Projektstelle bis zum Stichtag 31.12.2022 gar nicht besetzt", "")</f>
        <v/>
      </c>
      <c r="C101" s="18"/>
      <c r="D101" s="4"/>
      <c r="E101" s="68"/>
      <c r="G101" s="47"/>
      <c r="H101" s="51"/>
      <c r="I101" s="40"/>
    </row>
    <row r="102" spans="1:9" ht="30" customHeight="1" x14ac:dyDescent="0.3">
      <c r="A102" s="49" t="s">
        <v>252</v>
      </c>
      <c r="B102" s="69" t="str">
        <f>IF(OR(D95="ja",D95="Das Projekt ist bis zum Stichtag 31.12.2022 noch nicht gestartet."), "Veränderungen im Projekt", "")</f>
        <v/>
      </c>
      <c r="C102" s="18"/>
      <c r="D102" s="4"/>
      <c r="E102" s="68"/>
      <c r="G102" s="47"/>
      <c r="H102" s="51"/>
      <c r="I102" s="40"/>
    </row>
    <row r="103" spans="1:9" ht="30" customHeight="1" x14ac:dyDescent="0.3">
      <c r="A103" s="49" t="s">
        <v>253</v>
      </c>
      <c r="B103" s="69" t="str">
        <f>IF(OR(D95="ja",D95="Das Projekt ist bis zum Stichtag 31.12.2022 noch nicht gestartet."), "hochschulinterne, organisatorische Schwierigkeiten", "")</f>
        <v/>
      </c>
      <c r="C103" s="18"/>
      <c r="D103" s="4"/>
      <c r="E103" s="68"/>
      <c r="G103" s="47"/>
      <c r="H103" s="51"/>
      <c r="I103" s="40"/>
    </row>
    <row r="104" spans="1:9" ht="30" customHeight="1" x14ac:dyDescent="0.3">
      <c r="A104" s="49" t="s">
        <v>381</v>
      </c>
      <c r="B104" s="69" t="str">
        <f>IF(OR(D95="ja",D95="Das Projekt ist bis zum Stichtag 31.12.2022 noch nicht gestartet."), "Rechtsprüfung vor Projektstart notwendig", "")</f>
        <v/>
      </c>
      <c r="C104" s="18"/>
      <c r="D104" s="4"/>
      <c r="E104" s="68"/>
      <c r="G104" s="47"/>
      <c r="H104" s="51"/>
      <c r="I104" s="40"/>
    </row>
    <row r="105" spans="1:9" ht="67.2" customHeight="1" x14ac:dyDescent="0.3">
      <c r="A105" s="49" t="s">
        <v>382</v>
      </c>
      <c r="B105" s="69" t="str">
        <f>IF(OR(D95="ja",D95="Das Projekt ist bis zum Stichtag 31.12.2022 noch nicht gestartet."), "andere Gründe (Bitte nutzen Sie das Freitextfeld.)", "")</f>
        <v/>
      </c>
      <c r="C105" s="18"/>
      <c r="D105" s="4"/>
      <c r="E105" s="68" t="s">
        <v>247</v>
      </c>
      <c r="G105" s="47"/>
      <c r="H105" s="51"/>
      <c r="I105" s="40"/>
    </row>
    <row r="106" spans="1:9" ht="79.95" customHeight="1" x14ac:dyDescent="0.3">
      <c r="A106" s="40" t="s">
        <v>47</v>
      </c>
      <c r="B106" s="63" t="s">
        <v>45</v>
      </c>
      <c r="C106" s="18"/>
      <c r="D106" s="4"/>
      <c r="E106" s="68" t="s">
        <v>317</v>
      </c>
      <c r="G106" s="61" t="s">
        <v>159</v>
      </c>
      <c r="H106" s="51"/>
      <c r="I106" s="40"/>
    </row>
    <row r="107" spans="1:9" ht="79.95" customHeight="1" x14ac:dyDescent="0.3">
      <c r="A107" s="40" t="s">
        <v>48</v>
      </c>
      <c r="B107" s="63" t="str">
        <f>IF(D106="ja", "Sind Verzögerungen in der Projektdurchführung selbst aufgetreten (abgesehen von einem verspäteten Projektbeginn)?", "")</f>
        <v/>
      </c>
      <c r="C107" s="18"/>
      <c r="D107" s="4"/>
      <c r="E107" s="68" t="s">
        <v>212</v>
      </c>
      <c r="G107" s="30" t="s">
        <v>77</v>
      </c>
      <c r="I107" s="40"/>
    </row>
    <row r="108" spans="1:9" ht="85.95" customHeight="1" x14ac:dyDescent="0.3">
      <c r="A108" s="40" t="s">
        <v>50</v>
      </c>
      <c r="B108" s="63" t="str">
        <f>IF(D107="ja", "Bitte nennen Sie die Gründe für die Verzögerungen in der Projektumsetzung.", "")</f>
        <v/>
      </c>
      <c r="C108" s="18"/>
      <c r="D108" s="18"/>
      <c r="E108" s="68" t="s">
        <v>263</v>
      </c>
      <c r="G108" s="30" t="s">
        <v>74</v>
      </c>
      <c r="I108" s="40"/>
    </row>
    <row r="109" spans="1:9" ht="64.95" customHeight="1" x14ac:dyDescent="0.3">
      <c r="A109" s="49" t="s">
        <v>255</v>
      </c>
      <c r="B109" s="69" t="str">
        <f>IF(D107="ja", "Verzögerung bei der Besetzung der Projektstellen", "")</f>
        <v/>
      </c>
      <c r="C109" s="18"/>
      <c r="D109" s="4"/>
      <c r="E109" s="68"/>
      <c r="I109" s="40"/>
    </row>
    <row r="110" spans="1:9" ht="64.95" customHeight="1" x14ac:dyDescent="0.3">
      <c r="A110" s="49" t="s">
        <v>256</v>
      </c>
      <c r="B110" s="69" t="str">
        <f>IF(D107="ja", "spätere Stellenausschreibung wegen Unklarheiten und Verzögerungen bei der Zuweisung der Projektmittel", "")</f>
        <v/>
      </c>
      <c r="C110" s="18"/>
      <c r="D110" s="4"/>
      <c r="E110" s="68"/>
      <c r="I110" s="40"/>
    </row>
    <row r="111" spans="1:9" ht="64.95" customHeight="1" x14ac:dyDescent="0.3">
      <c r="A111" s="49" t="s">
        <v>257</v>
      </c>
      <c r="B111" s="69" t="str">
        <f>IF(D107="ja", "Verzögerungen bei den Arbeiten externer Dienstleister", "")</f>
        <v/>
      </c>
      <c r="C111" s="18"/>
      <c r="D111" s="4"/>
      <c r="E111" s="68"/>
      <c r="I111" s="40"/>
    </row>
    <row r="112" spans="1:9" ht="64.95" customHeight="1" x14ac:dyDescent="0.3">
      <c r="A112" s="49" t="s">
        <v>258</v>
      </c>
      <c r="B112" s="69" t="str">
        <f>IF(D107="ja", "erhöhter Abstimmungsbedarf unter den beteiligten Hochschulen", "")</f>
        <v/>
      </c>
      <c r="C112" s="18"/>
      <c r="D112" s="4"/>
      <c r="E112" s="68"/>
      <c r="I112" s="40"/>
    </row>
    <row r="113" spans="1:9" ht="64.95" customHeight="1" x14ac:dyDescent="0.3">
      <c r="A113" s="49" t="s">
        <v>259</v>
      </c>
      <c r="B113" s="69" t="str">
        <f>IF(D107="ja", "coronabedingte Umstellung von Prozessen", "")</f>
        <v/>
      </c>
      <c r="C113" s="18"/>
      <c r="D113" s="4"/>
      <c r="E113" s="68"/>
      <c r="I113" s="40"/>
    </row>
    <row r="114" spans="1:9" ht="64.95" customHeight="1" x14ac:dyDescent="0.3">
      <c r="A114" s="49" t="s">
        <v>260</v>
      </c>
      <c r="B114" s="69" t="str">
        <f>IF(D107="ja", "unvorhergesehene technische Probleme", "")</f>
        <v/>
      </c>
      <c r="C114" s="18"/>
      <c r="D114" s="4"/>
      <c r="E114" s="68"/>
      <c r="I114" s="40"/>
    </row>
    <row r="115" spans="1:9" ht="64.95" customHeight="1" x14ac:dyDescent="0.3">
      <c r="A115" s="49" t="s">
        <v>261</v>
      </c>
      <c r="B115" s="69" t="str">
        <f>IF(D107="ja", "Aufwand einzelner Arbeitspakete höher als geplant", "")</f>
        <v/>
      </c>
      <c r="C115" s="18"/>
      <c r="D115" s="4"/>
      <c r="E115" s="68"/>
      <c r="I115" s="40"/>
    </row>
    <row r="116" spans="1:9" ht="64.95" customHeight="1" x14ac:dyDescent="0.3">
      <c r="A116" s="49" t="s">
        <v>262</v>
      </c>
      <c r="B116" s="69" t="str">
        <f>IF(D107="ja", "Schwierigkeiten mit der Beauftragung externer Dienstleister", "")</f>
        <v/>
      </c>
      <c r="C116" s="18"/>
      <c r="D116" s="4"/>
      <c r="E116" s="68"/>
      <c r="I116" s="40"/>
    </row>
    <row r="117" spans="1:9" ht="64.95" customHeight="1" x14ac:dyDescent="0.3">
      <c r="A117" s="49" t="s">
        <v>383</v>
      </c>
      <c r="B117" s="69" t="str">
        <f>IF(D107="ja", "Verzögerungen bei Partnerprojekten", "")</f>
        <v/>
      </c>
      <c r="C117" s="18"/>
      <c r="D117" s="4"/>
      <c r="E117" s="68"/>
      <c r="I117" s="40"/>
    </row>
    <row r="118" spans="1:9" ht="64.95" customHeight="1" x14ac:dyDescent="0.3">
      <c r="A118" s="49" t="s">
        <v>384</v>
      </c>
      <c r="B118" s="69" t="str">
        <f>IF(D107="ja", "hochschulinterne, organisatorische Schwierigkeiten", "")</f>
        <v/>
      </c>
      <c r="C118" s="18"/>
      <c r="D118" s="4"/>
      <c r="E118" s="68"/>
      <c r="I118" s="40"/>
    </row>
    <row r="119" spans="1:9" ht="64.95" customHeight="1" x14ac:dyDescent="0.3">
      <c r="A119" s="49" t="s">
        <v>385</v>
      </c>
      <c r="B119" s="69" t="str">
        <f>IF(D107="ja", "Abstimmungen/Austausch mit Akteuren außerhalb des Konsortiums (z.B. Akteure in der jeweiligen Hochschule, andere Verbünde) aufwendiger als erwartet", "")</f>
        <v/>
      </c>
      <c r="C119" s="18"/>
      <c r="D119" s="4"/>
      <c r="E119" s="68"/>
      <c r="I119" s="40"/>
    </row>
    <row r="120" spans="1:9" ht="64.95" customHeight="1" x14ac:dyDescent="0.3">
      <c r="A120" s="49" t="s">
        <v>386</v>
      </c>
      <c r="B120" s="69" t="str">
        <f>IF(D107="ja", "andere Gründe (Bitte nutzen Sie das Freitextfeld.)", "")</f>
        <v/>
      </c>
      <c r="C120" s="18"/>
      <c r="D120" s="29"/>
      <c r="E120" s="68" t="s">
        <v>247</v>
      </c>
      <c r="I120" s="40"/>
    </row>
    <row r="121" spans="1:9" ht="57" customHeight="1" x14ac:dyDescent="0.3">
      <c r="A121" s="40" t="s">
        <v>51</v>
      </c>
      <c r="B121" s="63" t="s">
        <v>73</v>
      </c>
      <c r="C121" s="18"/>
      <c r="D121" s="4"/>
      <c r="E121" s="68" t="s">
        <v>313</v>
      </c>
      <c r="F121" s="47"/>
      <c r="G121" s="66"/>
      <c r="H121" s="70"/>
      <c r="I121" s="40"/>
    </row>
    <row r="122" spans="1:9" ht="113.4" customHeight="1" x14ac:dyDescent="0.3">
      <c r="A122" s="40" t="s">
        <v>53</v>
      </c>
      <c r="B122" s="63" t="str">
        <f>IF(D121="ja", "Um wieviele Monate ist das Projekt in Verzug gemäß Meilensteinplanung? (Bitte runden Sie auf ganze Monate.)", "")</f>
        <v/>
      </c>
      <c r="C122" s="18"/>
      <c r="D122" s="8"/>
      <c r="E122" s="45" t="s">
        <v>206</v>
      </c>
      <c r="F122" s="30" t="s">
        <v>90</v>
      </c>
      <c r="G122" s="30" t="s">
        <v>94</v>
      </c>
      <c r="I122" s="40"/>
    </row>
    <row r="123" spans="1:9" ht="40.200000000000003" customHeight="1" x14ac:dyDescent="0.3">
      <c r="A123" s="40"/>
      <c r="B123" s="63" t="s">
        <v>95</v>
      </c>
      <c r="C123" s="18"/>
      <c r="D123" s="59" t="str">
        <f>IFERROR(D122/D23,"Wert wird automatisch berechnet.")</f>
        <v>Wert wird automatisch berechnet.</v>
      </c>
      <c r="E123" s="45" t="s">
        <v>387</v>
      </c>
      <c r="F123" s="47" t="s">
        <v>174</v>
      </c>
      <c r="G123" s="47"/>
      <c r="H123" s="51"/>
      <c r="I123" s="40"/>
    </row>
    <row r="124" spans="1:9" ht="55.95" customHeight="1" x14ac:dyDescent="0.3">
      <c r="A124" s="40" t="s">
        <v>54</v>
      </c>
      <c r="B124" s="63" t="str">
        <f>IF(D106="ja", "Bitte geben Sie die Anzahl der Meilensteine im Projekt an.", "")</f>
        <v/>
      </c>
      <c r="C124" s="18"/>
      <c r="D124" s="8"/>
      <c r="E124" s="45" t="s">
        <v>207</v>
      </c>
      <c r="F124" s="47"/>
      <c r="I124" s="40"/>
    </row>
    <row r="125" spans="1:9" ht="92.4" customHeight="1" x14ac:dyDescent="0.3">
      <c r="A125" s="40" t="s">
        <v>72</v>
      </c>
      <c r="B125" s="63" t="str">
        <f>IF(D106="ja", "Bitte geben Sie die Anzahl der Meilensteine, bei denen das Projekt im Verzug ist, an.", "")</f>
        <v/>
      </c>
      <c r="C125" s="18"/>
      <c r="D125" s="8"/>
      <c r="E125" s="45" t="s">
        <v>208</v>
      </c>
      <c r="F125" s="47"/>
      <c r="I125" s="40"/>
    </row>
    <row r="126" spans="1:9" ht="44.4" customHeight="1" x14ac:dyDescent="0.3">
      <c r="A126" s="40"/>
      <c r="B126" s="63" t="s">
        <v>52</v>
      </c>
      <c r="C126" s="18"/>
      <c r="D126" s="59" t="str">
        <f>IFERROR(D125/D124,"Wert wird automatisch berechnet.")</f>
        <v>Wert wird automatisch berechnet.</v>
      </c>
      <c r="E126" s="45" t="s">
        <v>209</v>
      </c>
      <c r="F126" s="47" t="s">
        <v>76</v>
      </c>
      <c r="G126" s="47"/>
      <c r="H126" s="51"/>
      <c r="I126" s="40"/>
    </row>
    <row r="127" spans="1:9" ht="51.6" customHeight="1" x14ac:dyDescent="0.3">
      <c r="A127" s="40" t="s">
        <v>75</v>
      </c>
      <c r="B127" s="63" t="str">
        <f>IF(D121="ja", "Werden die Projektziele voraussichtlich bis zu dem im Antrag vorgesehenen Projektende erreicht?", "")</f>
        <v/>
      </c>
      <c r="C127" s="18"/>
      <c r="D127" s="4"/>
      <c r="E127" s="45" t="s">
        <v>210</v>
      </c>
      <c r="F127" s="47"/>
      <c r="I127" s="40"/>
    </row>
    <row r="128" spans="1:9" ht="75.599999999999994" customHeight="1" x14ac:dyDescent="0.3">
      <c r="A128" s="40" t="s">
        <v>84</v>
      </c>
      <c r="B128" s="63" t="str">
        <f>IF(D127="nein", "Um wie viele Monate wird sich der Projektabschluss voraussichtlich verzögern? (Bitte runden Sie auf ganze Monate.)", "")</f>
        <v/>
      </c>
      <c r="C128" s="18"/>
      <c r="D128" s="8"/>
      <c r="E128" s="45" t="s">
        <v>211</v>
      </c>
      <c r="F128" s="47"/>
      <c r="I128" s="40"/>
    </row>
    <row r="129" spans="1:9" ht="120" customHeight="1" x14ac:dyDescent="0.3">
      <c r="A129" s="40" t="s">
        <v>205</v>
      </c>
      <c r="B129" s="63" t="s">
        <v>166</v>
      </c>
      <c r="C129" s="18"/>
      <c r="D129" s="29"/>
      <c r="E129" s="45" t="s">
        <v>191</v>
      </c>
      <c r="F129" s="47"/>
      <c r="I129" s="40"/>
    </row>
    <row r="130" spans="1:9" x14ac:dyDescent="0.3">
      <c r="A130" s="40"/>
      <c r="B130" s="63"/>
      <c r="C130" s="18"/>
      <c r="E130" s="68"/>
      <c r="I130" s="40"/>
    </row>
    <row r="131" spans="1:9" ht="27" customHeight="1" x14ac:dyDescent="0.3">
      <c r="A131" s="40" t="s">
        <v>56</v>
      </c>
      <c r="B131" s="41" t="s">
        <v>55</v>
      </c>
      <c r="C131" s="40"/>
      <c r="D131" s="40"/>
      <c r="E131" s="71"/>
      <c r="F131" s="40"/>
      <c r="G131" s="40"/>
      <c r="H131" s="42"/>
      <c r="I131" s="40"/>
    </row>
    <row r="132" spans="1:9" ht="42.6" customHeight="1" x14ac:dyDescent="0.3">
      <c r="A132" s="40" t="s">
        <v>57</v>
      </c>
      <c r="B132" s="63" t="s">
        <v>347</v>
      </c>
      <c r="C132" s="18"/>
      <c r="D132" s="4"/>
      <c r="E132" s="68"/>
      <c r="I132" s="40"/>
    </row>
    <row r="133" spans="1:9" ht="40.200000000000003" customHeight="1" x14ac:dyDescent="0.3">
      <c r="A133" s="40" t="s">
        <v>58</v>
      </c>
      <c r="B133" s="63" t="str">
        <f>IF(D132="ja", "Konnten die Beschaffungen wie geplant vorgenommen werden?", "")</f>
        <v/>
      </c>
      <c r="C133" s="18"/>
      <c r="D133" s="4"/>
      <c r="E133" s="68" t="s">
        <v>195</v>
      </c>
      <c r="I133" s="40"/>
    </row>
    <row r="134" spans="1:9" ht="42.6" customHeight="1" x14ac:dyDescent="0.3">
      <c r="A134" s="40" t="s">
        <v>59</v>
      </c>
      <c r="B134" s="63" t="str">
        <f>IF(D133="nein", "Bitte geben Sie die Gründe an, warum die Beschaffungen nicht wie geplant vorgenommen werden konnten.", "")</f>
        <v/>
      </c>
      <c r="C134" s="18"/>
      <c r="D134" s="9"/>
      <c r="E134" s="68" t="s">
        <v>196</v>
      </c>
      <c r="I134" s="40"/>
    </row>
    <row r="135" spans="1:9" ht="38.4" customHeight="1" x14ac:dyDescent="0.3">
      <c r="A135" s="40" t="s">
        <v>60</v>
      </c>
      <c r="B135" s="63" t="s">
        <v>348</v>
      </c>
      <c r="C135" s="18"/>
      <c r="D135" s="9"/>
      <c r="E135" s="68"/>
      <c r="I135" s="40"/>
    </row>
    <row r="136" spans="1:9" ht="50.4" customHeight="1" x14ac:dyDescent="0.3">
      <c r="A136" s="40" t="s">
        <v>82</v>
      </c>
      <c r="B136" s="63" t="str">
        <f>IF(D135="ja", "Konnten die Vereinbarungen/Verträge mit den externen Dienstleistern fristgerecht geschlossen werden?", "")</f>
        <v/>
      </c>
      <c r="C136" s="18"/>
      <c r="D136" s="4"/>
      <c r="E136" s="68" t="s">
        <v>197</v>
      </c>
      <c r="I136" s="40"/>
    </row>
    <row r="137" spans="1:9" ht="120" customHeight="1" x14ac:dyDescent="0.3">
      <c r="A137" s="40" t="s">
        <v>163</v>
      </c>
      <c r="B137" s="63" t="s">
        <v>167</v>
      </c>
      <c r="C137" s="18"/>
      <c r="D137" s="4"/>
      <c r="E137" s="45" t="s">
        <v>191</v>
      </c>
      <c r="I137" s="40"/>
    </row>
    <row r="138" spans="1:9" x14ac:dyDescent="0.3">
      <c r="A138" s="40"/>
      <c r="B138" s="63"/>
      <c r="C138" s="18"/>
      <c r="E138" s="68"/>
      <c r="I138" s="40"/>
    </row>
    <row r="139" spans="1:9" ht="26.4" customHeight="1" x14ac:dyDescent="0.3">
      <c r="A139" s="40" t="s">
        <v>62</v>
      </c>
      <c r="B139" s="41" t="s">
        <v>61</v>
      </c>
      <c r="C139" s="40"/>
      <c r="D139" s="40"/>
      <c r="E139" s="71"/>
      <c r="F139" s="40"/>
      <c r="G139" s="40"/>
      <c r="H139" s="42"/>
      <c r="I139" s="40"/>
    </row>
    <row r="140" spans="1:9" ht="58.95" customHeight="1" x14ac:dyDescent="0.3">
      <c r="A140" s="40" t="s">
        <v>64</v>
      </c>
      <c r="B140" s="63" t="s">
        <v>63</v>
      </c>
      <c r="C140" s="18"/>
      <c r="D140" s="4"/>
      <c r="E140" s="68"/>
      <c r="I140" s="40"/>
    </row>
    <row r="141" spans="1:9" ht="47.4" customHeight="1" x14ac:dyDescent="0.3">
      <c r="A141" s="40" t="s">
        <v>65</v>
      </c>
      <c r="B141" s="63" t="str">
        <f>IF(D140="ja", "Um welches Vorläufervorhaben handelt es sich?", "")</f>
        <v/>
      </c>
      <c r="C141" s="18"/>
      <c r="D141" s="29"/>
      <c r="E141" s="68" t="s">
        <v>198</v>
      </c>
      <c r="I141" s="40"/>
    </row>
    <row r="142" spans="1:9" ht="49.95" customHeight="1" x14ac:dyDescent="0.3">
      <c r="A142" s="40" t="s">
        <v>66</v>
      </c>
      <c r="B142" s="63" t="str">
        <f>IF(D140="ja", "Liegen Ihnen die erforderlichen Ergebnisse des Vorläufervorhabens vor?", "")</f>
        <v/>
      </c>
      <c r="C142" s="18"/>
      <c r="D142" s="4"/>
      <c r="E142" s="68" t="s">
        <v>198</v>
      </c>
      <c r="I142" s="40"/>
    </row>
    <row r="143" spans="1:9" ht="60" customHeight="1" x14ac:dyDescent="0.3">
      <c r="A143" s="40" t="s">
        <v>67</v>
      </c>
      <c r="B143" s="63" t="s">
        <v>315</v>
      </c>
      <c r="C143" s="18"/>
      <c r="D143" s="4"/>
      <c r="E143" s="68"/>
      <c r="I143" s="40"/>
    </row>
    <row r="144" spans="1:9" ht="49.95" customHeight="1" x14ac:dyDescent="0.3">
      <c r="A144" s="49" t="s">
        <v>68</v>
      </c>
      <c r="B144" s="63" t="str">
        <f>IF(D143="ja", "Welche(s) Projekt(e) stellt bzw. stellen für Ihr Vorhaben technische oder konzeptionelle Entwicklungen bereit?", "")</f>
        <v/>
      </c>
      <c r="C144" s="18"/>
      <c r="D144" s="4"/>
      <c r="E144" s="68" t="s">
        <v>201</v>
      </c>
      <c r="I144" s="40"/>
    </row>
    <row r="145" spans="1:9" ht="49.95" customHeight="1" x14ac:dyDescent="0.3">
      <c r="A145" s="49" t="s">
        <v>69</v>
      </c>
      <c r="B145" s="63" t="str">
        <f>IF(D143="ja", "Liegen die technischen Entwicklungen (z.B. Plugins) oder konzeptionelle Vorarbeiten vor bzw. werden sie (voraussichtlich) entsprechend der Zeitplanung vorliegen?", "")</f>
        <v/>
      </c>
      <c r="C145" s="18"/>
      <c r="D145" s="4"/>
      <c r="E145" s="68" t="s">
        <v>201</v>
      </c>
      <c r="I145" s="40"/>
    </row>
    <row r="146" spans="1:9" ht="49.95" customHeight="1" x14ac:dyDescent="0.3">
      <c r="A146" s="49" t="s">
        <v>103</v>
      </c>
      <c r="B146" s="63" t="str">
        <f>IF(D145="nein","Von welcher Verzögerung (gerundet in ganzen Monaten) ist derzeit auszugehen?", "")</f>
        <v/>
      </c>
      <c r="C146" s="18"/>
      <c r="D146" s="8"/>
      <c r="E146" s="68" t="s">
        <v>264</v>
      </c>
      <c r="I146" s="40"/>
    </row>
    <row r="147" spans="1:9" ht="60.6" customHeight="1" x14ac:dyDescent="0.3">
      <c r="A147" s="49" t="s">
        <v>265</v>
      </c>
      <c r="B147" s="63" t="s">
        <v>319</v>
      </c>
      <c r="C147" s="18"/>
      <c r="D147" s="4"/>
      <c r="E147" s="68"/>
      <c r="I147" s="40"/>
    </row>
    <row r="148" spans="1:9" ht="60.6" customHeight="1" x14ac:dyDescent="0.3">
      <c r="A148" s="49" t="s">
        <v>266</v>
      </c>
      <c r="B148" s="63" t="str">
        <f>IF(D147="ja", "Für welche anderen DH.NRW-Projekte oder Maßnahmen liefert Ihr Vorhaben technische Entwicklungen, konzeptionelle Vorarbeiten o.ä.?", "")</f>
        <v/>
      </c>
      <c r="C148" s="18"/>
      <c r="D148" s="29"/>
      <c r="E148" s="68" t="s">
        <v>267</v>
      </c>
      <c r="I148" s="40"/>
    </row>
    <row r="149" spans="1:9" ht="60.6" customHeight="1" x14ac:dyDescent="0.3">
      <c r="A149" s="49" t="s">
        <v>268</v>
      </c>
      <c r="B149" s="63" t="str">
        <f>IF(D147="ja", "Liegen die technischen Entwicklungen (z.B. Plugins) oder konzeptionellen Vorarbeiten, die Ihr Vorhaben liefert, vor bzw. werden sie (voraussichtlich) entsprechend der Zeitplanung vorliegen?", "")</f>
        <v/>
      </c>
      <c r="C149" s="18"/>
      <c r="D149" s="4"/>
      <c r="E149" s="68" t="s">
        <v>267</v>
      </c>
      <c r="I149" s="40"/>
    </row>
    <row r="150" spans="1:9" ht="60.6" customHeight="1" x14ac:dyDescent="0.3">
      <c r="A150" s="49" t="s">
        <v>269</v>
      </c>
      <c r="B150" s="63" t="str">
        <f>IF(D149="nein", "Von welcher Verzögerung (gerundet in ganzen Monaten) ist derzeit auszugehen?", "")</f>
        <v/>
      </c>
      <c r="C150" s="18"/>
      <c r="D150" s="8"/>
      <c r="E150" s="68" t="s">
        <v>275</v>
      </c>
      <c r="I150" s="40"/>
    </row>
    <row r="151" spans="1:9" ht="79.2" customHeight="1" x14ac:dyDescent="0.3">
      <c r="A151" s="49" t="s">
        <v>271</v>
      </c>
      <c r="B151" s="63" t="s">
        <v>273</v>
      </c>
      <c r="C151" s="18"/>
      <c r="D151" s="4"/>
      <c r="E151" s="68"/>
      <c r="I151" s="40"/>
    </row>
    <row r="152" spans="1:9" ht="46.2" customHeight="1" x14ac:dyDescent="0.3">
      <c r="A152" s="49" t="s">
        <v>272</v>
      </c>
      <c r="B152" s="63" t="str">
        <f>IF(D151="ja", "Mit welchen anderen DH.NRW-Projekten oder -Maßnahmen arbeiten Sie eher informell zusammen?", "")</f>
        <v/>
      </c>
      <c r="C152" s="18"/>
      <c r="D152" s="29"/>
      <c r="E152" s="68" t="s">
        <v>270</v>
      </c>
      <c r="I152" s="40"/>
    </row>
    <row r="153" spans="1:9" ht="120" customHeight="1" x14ac:dyDescent="0.3">
      <c r="A153" s="49" t="s">
        <v>274</v>
      </c>
      <c r="B153" s="63" t="s">
        <v>168</v>
      </c>
      <c r="C153" s="18"/>
      <c r="D153" s="4"/>
      <c r="E153" s="45" t="s">
        <v>190</v>
      </c>
      <c r="I153" s="40"/>
    </row>
    <row r="154" spans="1:9" x14ac:dyDescent="0.3">
      <c r="A154" s="40"/>
      <c r="B154" s="63"/>
      <c r="C154" s="18"/>
      <c r="E154" s="68"/>
      <c r="I154" s="40"/>
    </row>
    <row r="155" spans="1:9" ht="26.4" customHeight="1" x14ac:dyDescent="0.3">
      <c r="A155" s="40" t="s">
        <v>70</v>
      </c>
      <c r="B155" s="41" t="s">
        <v>71</v>
      </c>
      <c r="C155" s="40"/>
      <c r="D155" s="40"/>
      <c r="E155" s="71"/>
      <c r="F155" s="40"/>
      <c r="G155" s="40"/>
      <c r="H155" s="42"/>
      <c r="I155" s="40"/>
    </row>
    <row r="156" spans="1:9" ht="94.95" customHeight="1" x14ac:dyDescent="0.3">
      <c r="A156" s="40" t="s">
        <v>80</v>
      </c>
      <c r="B156" s="63" t="s">
        <v>294</v>
      </c>
      <c r="C156" s="18"/>
      <c r="D156" s="18"/>
      <c r="E156" s="45"/>
      <c r="F156" s="30" t="s">
        <v>96</v>
      </c>
      <c r="I156" s="40"/>
    </row>
    <row r="157" spans="1:9" ht="30" customHeight="1" x14ac:dyDescent="0.3">
      <c r="A157" s="40"/>
      <c r="B157" s="69" t="s">
        <v>156</v>
      </c>
      <c r="C157" s="18"/>
      <c r="D157" s="4"/>
      <c r="E157" s="68"/>
      <c r="I157" s="40"/>
    </row>
    <row r="158" spans="1:9" ht="30" customHeight="1" x14ac:dyDescent="0.3">
      <c r="A158" s="40"/>
      <c r="B158" s="69" t="s">
        <v>157</v>
      </c>
      <c r="C158" s="18"/>
      <c r="D158" s="4"/>
      <c r="E158" s="68"/>
      <c r="I158" s="40"/>
    </row>
    <row r="159" spans="1:9" ht="30" customHeight="1" x14ac:dyDescent="0.3">
      <c r="A159" s="40"/>
      <c r="B159" s="69" t="s">
        <v>320</v>
      </c>
      <c r="C159" s="18"/>
      <c r="D159" s="4"/>
      <c r="E159" s="68"/>
      <c r="I159" s="40"/>
    </row>
    <row r="160" spans="1:9" ht="30" customHeight="1" x14ac:dyDescent="0.3">
      <c r="A160" s="40"/>
      <c r="B160" s="69" t="s">
        <v>302</v>
      </c>
      <c r="C160" s="18"/>
      <c r="D160" s="4"/>
      <c r="E160" s="68"/>
      <c r="I160" s="40"/>
    </row>
    <row r="161" spans="1:9" ht="70.2" customHeight="1" x14ac:dyDescent="0.3">
      <c r="A161" s="40"/>
      <c r="B161" s="69" t="s">
        <v>322</v>
      </c>
      <c r="C161" s="18"/>
      <c r="D161" s="9"/>
      <c r="E161" s="45" t="s">
        <v>189</v>
      </c>
      <c r="I161" s="40"/>
    </row>
    <row r="162" spans="1:9" ht="81" customHeight="1" x14ac:dyDescent="0.3">
      <c r="A162" s="49" t="s">
        <v>81</v>
      </c>
      <c r="B162" s="63" t="s">
        <v>300</v>
      </c>
      <c r="C162" s="18"/>
      <c r="D162" s="28"/>
      <c r="E162" s="45"/>
      <c r="I162" s="40"/>
    </row>
    <row r="163" spans="1:9" ht="51" customHeight="1" x14ac:dyDescent="0.3">
      <c r="A163" s="49" t="s">
        <v>296</v>
      </c>
      <c r="B163" s="63" t="s">
        <v>301</v>
      </c>
      <c r="C163" s="18"/>
      <c r="D163" s="28"/>
      <c r="E163" s="45"/>
      <c r="I163" s="40"/>
    </row>
    <row r="164" spans="1:9" ht="100.95" customHeight="1" x14ac:dyDescent="0.3">
      <c r="A164" s="49" t="s">
        <v>297</v>
      </c>
      <c r="B164" s="63" t="s">
        <v>303</v>
      </c>
      <c r="C164" s="18"/>
      <c r="D164" s="28"/>
      <c r="E164" s="45"/>
      <c r="I164" s="40"/>
    </row>
    <row r="165" spans="1:9" ht="96.6" customHeight="1" x14ac:dyDescent="0.3">
      <c r="A165" s="49" t="s">
        <v>298</v>
      </c>
      <c r="B165" s="63" t="s">
        <v>304</v>
      </c>
      <c r="C165" s="18"/>
      <c r="D165" s="28"/>
      <c r="E165" s="45"/>
      <c r="I165" s="40"/>
    </row>
    <row r="166" spans="1:9" ht="81" customHeight="1" x14ac:dyDescent="0.3">
      <c r="A166" s="49" t="s">
        <v>299</v>
      </c>
      <c r="B166" s="63" t="s">
        <v>78</v>
      </c>
      <c r="C166" s="18"/>
      <c r="D166" s="28"/>
      <c r="E166" s="68" t="s">
        <v>202</v>
      </c>
      <c r="F166" s="30" t="s">
        <v>102</v>
      </c>
      <c r="I166" s="40"/>
    </row>
    <row r="167" spans="1:9" ht="13.95" customHeight="1" x14ac:dyDescent="0.3">
      <c r="A167" s="40"/>
      <c r="B167" s="63"/>
      <c r="C167" s="18"/>
      <c r="E167" s="68"/>
      <c r="I167" s="40"/>
    </row>
    <row r="168" spans="1:9" ht="12" customHeight="1" x14ac:dyDescent="0.3">
      <c r="A168" s="40"/>
      <c r="B168" s="41"/>
      <c r="C168" s="40"/>
      <c r="D168" s="40"/>
      <c r="E168" s="39"/>
      <c r="F168" s="40"/>
      <c r="G168" s="40"/>
      <c r="H168" s="42"/>
      <c r="I168" s="40"/>
    </row>
  </sheetData>
  <sheetProtection algorithmName="SHA-512" hashValue="7zNLYSI9jcRQSL8wbpPiHMBddSuoH16xoAZ1zVuJOmLE8fTvyxJCEvN6VWlyn3aZkFM3OKSN8Zy5FC88dzxxdA==" saltValue="r14F/yaNiC7fE5a/P1+JQg==" spinCount="100000" sheet="1" objects="1" scenarios="1"/>
  <mergeCells count="1">
    <mergeCell ref="B2:E2"/>
  </mergeCells>
  <dataValidations count="1">
    <dataValidation type="list" allowBlank="1" showInputMessage="1" showErrorMessage="1" sqref="D18 D31 D149 D106 D121 D132 D135 D140 D94 D62:D72 D151 D145 D143 D147 D12 D25:D26 D53 D79 D80 D81 D82 D83 D84 D85 D86 D87 D88 D89" xr:uid="{F4D8B4C1-4D27-40A8-BF23-3109C55A9C41}">
      <formula1>"ja,nein"</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4">
        <x14:dataValidation type="list" allowBlank="1" showInputMessage="1" showErrorMessage="1" xr:uid="{CC355A79-C51C-44D5-AEE3-781DFE272F0F}">
          <x14:formula1>
            <xm:f>IF(D12="ja",Listen!$Q$2:$Q$4)</xm:f>
          </x14:formula1>
          <xm:sqref>D17</xm:sqref>
        </x14:dataValidation>
        <x14:dataValidation type="list" allowBlank="1" showInputMessage="1" showErrorMessage="1" xr:uid="{F2BC5EA2-0B83-48F9-8DF4-0286F4479B9F}">
          <x14:formula1>
            <xm:f>Listen!$C$2:$C$38</xm:f>
          </x14:formula1>
          <xm:sqref>D5</xm:sqref>
        </x14:dataValidation>
        <x14:dataValidation type="list" allowBlank="1" showInputMessage="1" showErrorMessage="1" xr:uid="{F3124B91-834F-4480-A931-299CFCB8F491}">
          <x14:formula1>
            <xm:f>IF(D31="ja",Listen!$E$2:$E$3)</xm:f>
          </x14:formula1>
          <xm:sqref>D35 D42</xm:sqref>
        </x14:dataValidation>
        <x14:dataValidation type="list" allowBlank="1" showInputMessage="1" showErrorMessage="1" xr:uid="{B1A3D64B-D211-4602-B37C-C2F6000C0FE7}">
          <x14:formula1>
            <xm:f>IF(D31="ja",Listen!$E$2:$E$3)</xm:f>
          </x14:formula1>
          <xm:sqref>D38 D45</xm:sqref>
        </x14:dataValidation>
        <x14:dataValidation type="list" allowBlank="1" showInputMessage="1" showErrorMessage="1" xr:uid="{454C79DB-26C6-4E70-9545-3786DE46E160}">
          <x14:formula1>
            <xm:f>IF(D132="ja",Listen!$E$2:$E$3)</xm:f>
          </x14:formula1>
          <xm:sqref>D133 D136</xm:sqref>
        </x14:dataValidation>
        <x14:dataValidation type="list" allowBlank="1" showInputMessage="1" showErrorMessage="1" xr:uid="{5534FCEB-E75D-4AF9-B8D6-22C7C27BE5E9}">
          <x14:formula1>
            <xm:f>IF(D38="ja",Listen!$E$2:$E$3)</xm:f>
          </x14:formula1>
          <xm:sqref>D127 D44</xm:sqref>
        </x14:dataValidation>
        <x14:dataValidation type="list" allowBlank="1" showInputMessage="1" showErrorMessage="1" xr:uid="{DC1E4E8D-9D4F-4FA4-A4B7-EAA1838C883E}">
          <x14:formula1>
            <xm:f>IF(D38="ja",Listen!$E$2:$E$3)</xm:f>
          </x14:formula1>
          <xm:sqref>D40 D142</xm:sqref>
        </x14:dataValidation>
        <x14:dataValidation type="list" allowBlank="1" showInputMessage="1" showErrorMessage="1" xr:uid="{CF26A22B-06E1-41E2-A71E-2C25D269EFEF}">
          <x14:formula1>
            <xm:f>IF(D38="ja",Listen!$E$2:$E$3)</xm:f>
          </x14:formula1>
          <xm:sqref>D41</xm:sqref>
        </x14:dataValidation>
        <x14:dataValidation type="list" allowBlank="1" showInputMessage="1" showErrorMessage="1" xr:uid="{924E3C97-546B-4618-948C-72E091533756}">
          <x14:formula1>
            <xm:f>IF(D38="ja",Listen!$E$2:$E$3)</xm:f>
          </x14:formula1>
          <xm:sqref>D43</xm:sqref>
        </x14:dataValidation>
        <x14:dataValidation type="list" allowBlank="1" showInputMessage="1" showErrorMessage="1" xr:uid="{5BE5313D-1FB5-4728-AA08-4328A4F459B1}">
          <x14:formula1>
            <xm:f>IF(D94="ja",Listen!$M$2:$M$4)</xm:f>
          </x14:formula1>
          <xm:sqref>D95 D107</xm:sqref>
        </x14:dataValidation>
        <x14:dataValidation type="list" allowBlank="1" showInputMessage="1" showErrorMessage="1" xr:uid="{57ABB24F-9499-4EBE-9D56-DC5404EF29CE}">
          <x14:formula1>
            <xm:f>IF(D31="ja",Listen!$E$2:$E$3)</xm:f>
          </x14:formula1>
          <xm:sqref>D49</xm:sqref>
        </x14:dataValidation>
        <x14:dataValidation type="list" allowBlank="1" showInputMessage="1" showErrorMessage="1" xr:uid="{BA878E2B-BE14-40BC-9349-9C4BC913059B}">
          <x14:formula1>
            <xm:f>IF(D107="ja",Listen!$E$2:$E$3, "")</xm:f>
          </x14:formula1>
          <xm:sqref>D109</xm:sqref>
        </x14:dataValidation>
        <x14:dataValidation type="list" allowBlank="1" showInputMessage="1" showErrorMessage="1" xr:uid="{4EDA2E8A-A497-45C6-BA8B-BCE769C13A1D}">
          <x14:formula1>
            <xm:f>IF(D107="ja",Listen!$E$2:$E$3, "")</xm:f>
          </x14:formula1>
          <xm:sqref>D111</xm:sqref>
        </x14:dataValidation>
        <x14:dataValidation type="list" allowBlank="1" showInputMessage="1" showErrorMessage="1" xr:uid="{474024DD-554F-4DFE-BAC4-94F837B06AC0}">
          <x14:formula1>
            <xm:f>IF(D107="ja",Listen!$E$2:$E$3, "")</xm:f>
          </x14:formula1>
          <xm:sqref>D112</xm:sqref>
        </x14:dataValidation>
        <x14:dataValidation type="list" allowBlank="1" showInputMessage="1" showErrorMessage="1" xr:uid="{1722224E-6B98-4E92-872B-B35170199DA4}">
          <x14:formula1>
            <xm:f>IF(D107="ja",Listen!$E$2:$E$3, "")</xm:f>
          </x14:formula1>
          <xm:sqref>D113</xm:sqref>
        </x14:dataValidation>
        <x14:dataValidation type="list" allowBlank="1" showInputMessage="1" showErrorMessage="1" xr:uid="{105A3C3C-2F60-45C6-ABF2-BCB0D00D9BCF}">
          <x14:formula1>
            <xm:f>IF(D107="ja",Listen!$E$2:$E$3, "")</xm:f>
          </x14:formula1>
          <xm:sqref>D114</xm:sqref>
        </x14:dataValidation>
        <x14:dataValidation type="list" allowBlank="1" showInputMessage="1" showErrorMessage="1" xr:uid="{7FAC9CD6-4BA0-4125-8018-375149D63B07}">
          <x14:formula1>
            <xm:f>IF(D107="ja",Listen!$E$2:$E$3, "")</xm:f>
          </x14:formula1>
          <xm:sqref>D115</xm:sqref>
        </x14:dataValidation>
        <x14:dataValidation type="list" allowBlank="1" showInputMessage="1" showErrorMessage="1" xr:uid="{AE0AED89-644C-4002-8329-C05755E4D209}">
          <x14:formula1>
            <xm:f>IF(OR(D95="ja",D95="Das Projekt ist bis zum Stichtag 30.06.2022 noch nicht gestartet."),Listen!$E$2:$E$3, "")</xm:f>
          </x14:formula1>
          <xm:sqref>D98</xm:sqref>
        </x14:dataValidation>
        <x14:dataValidation type="list" allowBlank="1" showInputMessage="1" showErrorMessage="1" xr:uid="{EA57DAAD-F68E-46C6-BDA3-D0CF2649BADC}">
          <x14:formula1>
            <xm:f>IF(OR(D95="ja",D95="Das Projekt ist bis zum Stichtag 30.06.2022 noch nicht gestartet."),Listen!$E$2:$E$3, "")</xm:f>
          </x14:formula1>
          <xm:sqref>D99</xm:sqref>
        </x14:dataValidation>
        <x14:dataValidation type="list" allowBlank="1" showInputMessage="1" showErrorMessage="1" xr:uid="{90E15461-526A-4F1E-9875-8D96453ACE56}">
          <x14:formula1>
            <xm:f>IF(OR(D95="ja",D95="Das Projekt ist bis zum Stichtag 30.06.2022 noch nicht gestartet."),Listen!$E$2:$E$3, "")</xm:f>
          </x14:formula1>
          <xm:sqref>D100</xm:sqref>
        </x14:dataValidation>
        <x14:dataValidation type="list" allowBlank="1" showInputMessage="1" showErrorMessage="1" xr:uid="{F6B40C1B-656B-43E2-A5CA-0FF1AD4383A8}">
          <x14:formula1>
            <xm:f>IF(OR(D95="ja",D95="Das Projekt ist bis zum Stichtag 30.06.2022 noch nicht gestartet."),Listen!$E$2:$E$3, "")</xm:f>
          </x14:formula1>
          <xm:sqref>D102</xm:sqref>
        </x14:dataValidation>
        <x14:dataValidation type="list" allowBlank="1" showInputMessage="1" showErrorMessage="1" xr:uid="{D45CCC61-3283-4B04-AF85-48F3984959E8}">
          <x14:formula1>
            <xm:f>IF(OR(D95="ja",D95="Das Projekt ist bis zum Stichtag 30.06.2022 noch nicht gestartet."),Listen!$E$2:$E$3, "")</xm:f>
          </x14:formula1>
          <xm:sqref>D103</xm:sqref>
        </x14:dataValidation>
        <x14:dataValidation type="list" allowBlank="1" showInputMessage="1" showErrorMessage="1" xr:uid="{7BF2CFF0-C59E-4EEB-AB9B-D62B02C478BC}">
          <x14:formula1>
            <xm:f>Listen!$O$2:$O$7</xm:f>
          </x14:formula1>
          <xm:sqref>D157:D160</xm:sqref>
        </x14:dataValidation>
        <x14:dataValidation type="list" allowBlank="1" showInputMessage="1" showErrorMessage="1" xr:uid="{DB84E15C-7091-4C1A-A7BC-4ACE007D0FB9}">
          <x14:formula1>
            <xm:f>Listen!$Q$2:$Q$4</xm:f>
          </x14:formula1>
          <xm:sqref>D11</xm:sqref>
        </x14:dataValidation>
        <x14:dataValidation type="list" allowBlank="1" showInputMessage="1" showErrorMessage="1" xr:uid="{B97FCFC8-E18D-4662-AD87-5F88024A27D2}">
          <x14:formula1>
            <xm:f>IF(D38="ja",Listen!$E$2:$E$3)</xm:f>
          </x14:formula1>
          <xm:sqref>D46</xm:sqref>
        </x14:dataValidation>
        <x14:dataValidation type="list" allowBlank="1" showInputMessage="1" showErrorMessage="1" xr:uid="{1BA6F288-8EE4-4DDE-A3CD-F9968572B5AA}">
          <x14:formula1>
            <xm:f>IF(D38="ja",Listen!$E$2:$E$3)</xm:f>
          </x14:formula1>
          <xm:sqref>D47</xm:sqref>
        </x14:dataValidation>
        <x14:dataValidation type="list" allowBlank="1" showInputMessage="1" showErrorMessage="1" xr:uid="{C34AAD43-32C6-4836-8BCB-EED68B3F799F}">
          <x14:formula1>
            <xm:f>Listen!$A$2:$A$22</xm:f>
          </x14:formula1>
          <xm:sqref>D4</xm:sqref>
        </x14:dataValidation>
        <x14:dataValidation type="list" allowBlank="1" showInputMessage="1" showErrorMessage="1" xr:uid="{D18EFC53-59E6-474E-A3F0-B0EA3A6F75CA}">
          <x14:formula1>
            <xm:f>IF(D107="ja",Listen!$E$2:$E$3, "")</xm:f>
          </x14:formula1>
          <xm:sqref>D119</xm:sqref>
        </x14:dataValidation>
        <x14:dataValidation type="list" allowBlank="1" showInputMessage="1" showErrorMessage="1" xr:uid="{697FEE76-E889-41E9-915F-534A5C90AC9B}">
          <x14:formula1>
            <xm:f>IF(D107="ja",Listen!$E$2:$E$3, "")</xm:f>
          </x14:formula1>
          <xm:sqref>D116</xm:sqref>
        </x14:dataValidation>
        <x14:dataValidation type="list" allowBlank="1" showInputMessage="1" showErrorMessage="1" xr:uid="{DE2CA642-967C-44AE-93E7-BC58CA06F1F1}">
          <x14:formula1>
            <xm:f>IF(D107="ja",Listen!$E$2:$E$3, "")</xm:f>
          </x14:formula1>
          <xm:sqref>D118</xm:sqref>
        </x14:dataValidation>
        <x14:dataValidation type="list" allowBlank="1" showInputMessage="1" showErrorMessage="1" xr:uid="{3B2E611C-1C48-44FF-B509-9610CF45066E}">
          <x14:formula1>
            <xm:f>IF(OR(D95="ja",D95="Das Projekt ist bis zum Stichtag 30.06.2022 noch nicht gestartet."),Listen!$E$2:$E$3, "")</xm:f>
          </x14:formula1>
          <xm:sqref>D101</xm:sqref>
        </x14:dataValidation>
        <x14:dataValidation type="list" allowBlank="1" showInputMessage="1" showErrorMessage="1" xr:uid="{8D35C390-C7E2-4E14-862D-E109DB1CAED8}">
          <x14:formula1>
            <xm:f>IF(OR(D95="ja",D95="Das Projekt ist bis zum Stichtag 30.06.2022 noch nicht gestartet."),Listen!$E$2:$E$3, "")</xm:f>
          </x14:formula1>
          <xm:sqref>D104</xm:sqref>
        </x14:dataValidation>
        <x14:dataValidation type="list" allowBlank="1" showInputMessage="1" showErrorMessage="1" xr:uid="{F4560412-FF65-468A-97EF-3F52AC78DA66}">
          <x14:formula1>
            <xm:f>IF(D107="ja",Listen!$E$2:$E$3, "")</xm:f>
          </x14:formula1>
          <xm:sqref>D110</xm:sqref>
        </x14:dataValidation>
        <x14:dataValidation type="list" allowBlank="1" showInputMessage="1" showErrorMessage="1" xr:uid="{C9A3097C-BB0A-4767-AD9D-BA07989ADD15}">
          <x14:formula1>
            <xm:f>IF(D107="ja",Listen!$E$2:$E$3, "")</xm:f>
          </x14:formula1>
          <xm:sqref>D117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D7E2-6A1E-4C32-9024-D0CF02707F2B}">
  <sheetPr codeName="Tabelle11"/>
  <dimension ref="A1:Q38"/>
  <sheetViews>
    <sheetView workbookViewId="0">
      <selection activeCell="A23" sqref="A23"/>
    </sheetView>
  </sheetViews>
  <sheetFormatPr baseColWidth="10" defaultColWidth="11.5546875" defaultRowHeight="14.4" x14ac:dyDescent="0.3"/>
  <cols>
    <col min="1" max="1" width="29.33203125" style="19" customWidth="1"/>
    <col min="2" max="2" width="11.5546875" style="14"/>
    <col min="3" max="3" width="27.33203125" style="1" customWidth="1"/>
    <col min="4" max="4" width="11.5546875" style="14"/>
    <col min="5" max="5" width="21.5546875" style="14" customWidth="1"/>
    <col min="6" max="6" width="11.5546875" style="14"/>
    <col min="7" max="7" width="35" style="14" customWidth="1"/>
    <col min="8" max="8" width="11.5546875" style="14"/>
    <col min="9" max="9" width="18.5546875" style="14" customWidth="1"/>
    <col min="10" max="10" width="11.5546875" style="14"/>
    <col min="11" max="11" width="21.5546875" style="14" customWidth="1"/>
    <col min="12" max="12" width="11.5546875" style="14"/>
    <col min="13" max="13" width="38.109375" style="14" customWidth="1"/>
    <col min="14" max="14" width="11.5546875" style="14"/>
    <col min="15" max="15" width="18.33203125" style="14" customWidth="1"/>
    <col min="16" max="16" width="11.5546875" style="14"/>
    <col min="17" max="17" width="43.6640625" style="14" customWidth="1"/>
    <col min="18" max="16384" width="11.5546875" style="14"/>
  </cols>
  <sheetData>
    <row r="1" spans="1:17" x14ac:dyDescent="0.3">
      <c r="A1" s="19" t="s">
        <v>155</v>
      </c>
      <c r="C1" s="1" t="s">
        <v>154</v>
      </c>
      <c r="E1" s="20" t="s">
        <v>169</v>
      </c>
      <c r="G1" s="12" t="s">
        <v>172</v>
      </c>
      <c r="I1" s="14" t="s">
        <v>176</v>
      </c>
      <c r="K1" s="14" t="s">
        <v>71</v>
      </c>
      <c r="M1" s="14" t="s">
        <v>254</v>
      </c>
      <c r="O1" s="14" t="s">
        <v>289</v>
      </c>
      <c r="Q1" s="14" t="s">
        <v>336</v>
      </c>
    </row>
    <row r="2" spans="1:17" ht="28.8" x14ac:dyDescent="0.3">
      <c r="A2" s="2" t="s">
        <v>276</v>
      </c>
      <c r="C2" s="2" t="s">
        <v>112</v>
      </c>
      <c r="E2" s="13" t="s">
        <v>170</v>
      </c>
      <c r="G2" s="10" t="s">
        <v>170</v>
      </c>
      <c r="I2" s="14">
        <v>1</v>
      </c>
      <c r="K2" s="14" t="s">
        <v>170</v>
      </c>
      <c r="M2" s="14" t="s">
        <v>170</v>
      </c>
      <c r="O2" s="14" t="s">
        <v>290</v>
      </c>
      <c r="Q2" s="14" t="s">
        <v>170</v>
      </c>
    </row>
    <row r="3" spans="1:17" x14ac:dyDescent="0.3">
      <c r="A3" s="2" t="s">
        <v>277</v>
      </c>
      <c r="C3" s="2" t="s">
        <v>134</v>
      </c>
      <c r="E3" s="21" t="s">
        <v>171</v>
      </c>
      <c r="G3" s="11" t="s">
        <v>171</v>
      </c>
      <c r="I3" s="14">
        <v>2</v>
      </c>
      <c r="K3" s="14" t="s">
        <v>171</v>
      </c>
      <c r="M3" s="14" t="s">
        <v>171</v>
      </c>
      <c r="O3" s="14" t="s">
        <v>291</v>
      </c>
      <c r="Q3" s="14" t="s">
        <v>171</v>
      </c>
    </row>
    <row r="4" spans="1:17" ht="57.6" x14ac:dyDescent="0.3">
      <c r="A4" s="2" t="s">
        <v>110</v>
      </c>
      <c r="C4" s="2" t="s">
        <v>135</v>
      </c>
      <c r="E4" s="22"/>
      <c r="G4" s="13" t="s">
        <v>173</v>
      </c>
      <c r="K4" s="14" t="s">
        <v>178</v>
      </c>
      <c r="M4" s="14" t="s">
        <v>380</v>
      </c>
      <c r="O4" s="14" t="s">
        <v>292</v>
      </c>
      <c r="Q4" s="14" t="s">
        <v>337</v>
      </c>
    </row>
    <row r="5" spans="1:17" x14ac:dyDescent="0.3">
      <c r="A5" s="2" t="s">
        <v>278</v>
      </c>
      <c r="C5" s="2" t="s">
        <v>136</v>
      </c>
      <c r="O5" s="14" t="s">
        <v>293</v>
      </c>
    </row>
    <row r="6" spans="1:17" ht="43.2" x14ac:dyDescent="0.3">
      <c r="A6" s="2" t="s">
        <v>104</v>
      </c>
      <c r="C6" s="2" t="s">
        <v>113</v>
      </c>
      <c r="O6" s="14" t="s">
        <v>295</v>
      </c>
    </row>
    <row r="7" spans="1:17" ht="57.6" x14ac:dyDescent="0.3">
      <c r="A7" s="2" t="s">
        <v>108</v>
      </c>
      <c r="C7" s="2" t="s">
        <v>114</v>
      </c>
      <c r="O7" s="14" t="s">
        <v>321</v>
      </c>
    </row>
    <row r="8" spans="1:17" x14ac:dyDescent="0.3">
      <c r="A8" s="2" t="s">
        <v>105</v>
      </c>
      <c r="C8" s="2" t="s">
        <v>137</v>
      </c>
    </row>
    <row r="9" spans="1:17" x14ac:dyDescent="0.3">
      <c r="A9" s="2" t="s">
        <v>107</v>
      </c>
      <c r="C9" s="2" t="s">
        <v>138</v>
      </c>
    </row>
    <row r="10" spans="1:17" x14ac:dyDescent="0.3">
      <c r="A10" s="2" t="s">
        <v>279</v>
      </c>
      <c r="C10" s="2" t="s">
        <v>127</v>
      </c>
    </row>
    <row r="11" spans="1:17" ht="28.8" x14ac:dyDescent="0.3">
      <c r="A11" s="2" t="s">
        <v>280</v>
      </c>
      <c r="C11" s="2" t="s">
        <v>139</v>
      </c>
    </row>
    <row r="12" spans="1:17" ht="28.8" x14ac:dyDescent="0.3">
      <c r="A12" s="2" t="s">
        <v>111</v>
      </c>
      <c r="C12" s="2" t="s">
        <v>115</v>
      </c>
    </row>
    <row r="13" spans="1:17" x14ac:dyDescent="0.3">
      <c r="A13" s="2" t="s">
        <v>281</v>
      </c>
      <c r="C13" s="2" t="s">
        <v>116</v>
      </c>
    </row>
    <row r="14" spans="1:17" ht="28.8" x14ac:dyDescent="0.3">
      <c r="A14" s="2" t="s">
        <v>282</v>
      </c>
      <c r="C14" s="2" t="s">
        <v>140</v>
      </c>
    </row>
    <row r="15" spans="1:17" ht="28.8" x14ac:dyDescent="0.3">
      <c r="A15" s="2" t="s">
        <v>106</v>
      </c>
      <c r="C15" s="2" t="s">
        <v>141</v>
      </c>
    </row>
    <row r="16" spans="1:17" x14ac:dyDescent="0.3">
      <c r="A16" s="2" t="s">
        <v>283</v>
      </c>
      <c r="C16" s="2" t="s">
        <v>128</v>
      </c>
    </row>
    <row r="17" spans="1:3" ht="28.8" x14ac:dyDescent="0.3">
      <c r="A17" s="2" t="s">
        <v>109</v>
      </c>
      <c r="C17" s="2" t="s">
        <v>129</v>
      </c>
    </row>
    <row r="18" spans="1:3" x14ac:dyDescent="0.3">
      <c r="A18" s="2" t="s">
        <v>284</v>
      </c>
      <c r="C18" s="2" t="s">
        <v>142</v>
      </c>
    </row>
    <row r="19" spans="1:3" x14ac:dyDescent="0.3">
      <c r="A19" s="2" t="s">
        <v>285</v>
      </c>
      <c r="C19" s="2" t="s">
        <v>143</v>
      </c>
    </row>
    <row r="20" spans="1:3" x14ac:dyDescent="0.3">
      <c r="A20" s="2" t="s">
        <v>286</v>
      </c>
      <c r="C20" s="2" t="s">
        <v>117</v>
      </c>
    </row>
    <row r="21" spans="1:3" x14ac:dyDescent="0.3">
      <c r="A21" s="2" t="s">
        <v>287</v>
      </c>
      <c r="C21" s="2" t="s">
        <v>144</v>
      </c>
    </row>
    <row r="22" spans="1:3" x14ac:dyDescent="0.3">
      <c r="A22" s="2" t="s">
        <v>288</v>
      </c>
      <c r="C22" s="2" t="s">
        <v>130</v>
      </c>
    </row>
    <row r="23" spans="1:3" x14ac:dyDescent="0.3">
      <c r="A23" s="2"/>
      <c r="C23" s="2" t="s">
        <v>131</v>
      </c>
    </row>
    <row r="24" spans="1:3" ht="28.8" x14ac:dyDescent="0.3">
      <c r="C24" s="2" t="s">
        <v>132</v>
      </c>
    </row>
    <row r="25" spans="1:3" ht="28.8" x14ac:dyDescent="0.3">
      <c r="C25" s="2" t="s">
        <v>118</v>
      </c>
    </row>
    <row r="26" spans="1:3" ht="28.8" x14ac:dyDescent="0.3">
      <c r="C26" s="2" t="s">
        <v>133</v>
      </c>
    </row>
    <row r="27" spans="1:3" x14ac:dyDescent="0.3">
      <c r="C27" s="2" t="s">
        <v>119</v>
      </c>
    </row>
    <row r="28" spans="1:3" x14ac:dyDescent="0.3">
      <c r="C28" s="2" t="s">
        <v>120</v>
      </c>
    </row>
    <row r="29" spans="1:3" x14ac:dyDescent="0.3">
      <c r="C29" s="2" t="s">
        <v>121</v>
      </c>
    </row>
    <row r="30" spans="1:3" ht="28.8" x14ac:dyDescent="0.3">
      <c r="C30" s="2" t="s">
        <v>122</v>
      </c>
    </row>
    <row r="31" spans="1:3" ht="28.8" x14ac:dyDescent="0.3">
      <c r="C31" s="2" t="s">
        <v>145</v>
      </c>
    </row>
    <row r="32" spans="1:3" x14ac:dyDescent="0.3">
      <c r="C32" s="2" t="s">
        <v>123</v>
      </c>
    </row>
    <row r="33" spans="3:3" x14ac:dyDescent="0.3">
      <c r="C33" s="2" t="s">
        <v>146</v>
      </c>
    </row>
    <row r="34" spans="3:3" x14ac:dyDescent="0.3">
      <c r="C34" s="2" t="s">
        <v>147</v>
      </c>
    </row>
    <row r="35" spans="3:3" x14ac:dyDescent="0.3">
      <c r="C35" s="2" t="s">
        <v>124</v>
      </c>
    </row>
    <row r="36" spans="3:3" x14ac:dyDescent="0.3">
      <c r="C36" s="2" t="s">
        <v>125</v>
      </c>
    </row>
    <row r="37" spans="3:3" ht="28.8" x14ac:dyDescent="0.3">
      <c r="C37" s="2" t="s">
        <v>148</v>
      </c>
    </row>
    <row r="38" spans="3:3" ht="28.8" x14ac:dyDescent="0.3">
      <c r="C38" s="2" t="s">
        <v>126</v>
      </c>
    </row>
  </sheetData>
  <sheetProtection algorithmName="SHA-512" hashValue="Q+lEuWUYLnZ/PRLX2+6S9QyU0avXZxBF1Sh2cNRpFrlHqHOU7USVwjaubquu+uJCGPitS5M2Wk+A/ii95FcYhA==" saltValue="i8zQRw6EKj6OmZfQQqA09Q==" spinCount="100000" sheet="1" objects="1" scenarios="1"/>
  <pageMargins left="0.7" right="0.7" top="0.78740157499999996" bottom="0.78740157499999996"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Fragen_Konsortialprojekte</vt:lpstr>
      <vt:lpstr>Listen</vt:lpstr>
    </vt:vector>
  </TitlesOfParts>
  <Company>FernUniversität in Hagen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Schöttler, Tobias</dc:creator>
  <cp:lastModifiedBy>Schöttler, Tobias</cp:lastModifiedBy>
  <dcterms:created xsi:type="dcterms:W3CDTF">2021-11-02T07:31:57Z</dcterms:created>
  <dcterms:modified xsi:type="dcterms:W3CDTF">2022-12-06T10:05:18Z</dcterms:modified>
</cp:coreProperties>
</file>